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Képviselő-testületi ülések\2025\testületi20251124\"/>
    </mc:Choice>
  </mc:AlternateContent>
  <xr:revisionPtr revIDLastSave="0" documentId="13_ncr:1_{57DF61B1-D24E-4D44-8871-DA71F5F53128}" xr6:coauthVersionLast="47" xr6:coauthVersionMax="47" xr10:uidLastSave="{00000000-0000-0000-0000-000000000000}"/>
  <bookViews>
    <workbookView xWindow="-120" yWindow="-120" windowWidth="29040" windowHeight="15840" tabRatio="716" activeTab="9" xr2:uid="{00000000-000D-0000-FFFF-FFFF00000000}"/>
  </bookViews>
  <sheets>
    <sheet name="1 melléklet" sheetId="1" r:id="rId1"/>
    <sheet name="2 melléklet" sheetId="2" r:id="rId2"/>
    <sheet name="2A melléklet" sheetId="27" state="hidden" r:id="rId3"/>
    <sheet name="2B melléklet " sheetId="30" state="hidden" r:id="rId4"/>
    <sheet name="3 melléklet" sheetId="3" r:id="rId5"/>
    <sheet name="3A melléklet" sheetId="28" state="hidden" r:id="rId6"/>
    <sheet name="3B melléklet " sheetId="31" state="hidden" r:id="rId7"/>
    <sheet name="4 melléklet" sheetId="4" r:id="rId8"/>
    <sheet name="5 melléklet" sheetId="5" r:id="rId9"/>
    <sheet name="6 melléklet" sheetId="7" r:id="rId10"/>
    <sheet name="8 melléklet" sheetId="8" state="hidden" r:id="rId11"/>
    <sheet name="9 melléklet" sheetId="9" state="hidden" r:id="rId12"/>
    <sheet name="10 melléklet" sheetId="16" state="hidden" r:id="rId13"/>
    <sheet name="11 melléklet" sheetId="10" state="hidden" r:id="rId14"/>
    <sheet name="12 melléklet" sheetId="11" state="hidden" r:id="rId15"/>
    <sheet name="13 melléklet" sheetId="12" state="hidden" r:id="rId16"/>
    <sheet name="14 melléklet" sheetId="17" state="hidden" r:id="rId17"/>
  </sheets>
  <definedNames>
    <definedName name="_xlnm.Print_Area" localSheetId="0">'1 melléklet'!$A$1:$P$29</definedName>
    <definedName name="_xlnm.Print_Area" localSheetId="1">'2 melléklet'!$A$1:$M$28</definedName>
    <definedName name="_xlnm.Print_Area" localSheetId="2">'2A melléklet'!$A$1:$X$28</definedName>
    <definedName name="_xlnm.Print_Area" localSheetId="5">'3A melléklet'!$A$1:$X$23</definedName>
    <definedName name="_xlnm.Print_Area" localSheetId="7">'4 melléklet'!$A$1:$H$10</definedName>
  </definedNames>
  <calcPr calcId="181029"/>
</workbook>
</file>

<file path=xl/calcChain.xml><?xml version="1.0" encoding="utf-8"?>
<calcChain xmlns="http://schemas.openxmlformats.org/spreadsheetml/2006/main">
  <c r="F27" i="2" l="1"/>
  <c r="F28" i="2" s="1"/>
  <c r="E27" i="2"/>
  <c r="E28" i="2" s="1"/>
  <c r="D27" i="2"/>
  <c r="D28" i="2" s="1"/>
  <c r="G10" i="4"/>
  <c r="F10" i="4"/>
  <c r="E10" i="4"/>
  <c r="D10" i="4"/>
  <c r="C10" i="4"/>
  <c r="G9" i="4"/>
  <c r="F9" i="4"/>
  <c r="E9" i="4"/>
  <c r="D9" i="4"/>
  <c r="C9" i="4"/>
  <c r="G8" i="4"/>
  <c r="F8" i="4"/>
  <c r="E8" i="4"/>
  <c r="D8" i="4"/>
  <c r="C8" i="4"/>
  <c r="H6" i="4"/>
  <c r="H10" i="4" s="1"/>
  <c r="H5" i="4"/>
  <c r="H9" i="4" s="1"/>
  <c r="H4" i="4"/>
  <c r="H8" i="4" s="1"/>
  <c r="I6" i="3" l="1"/>
  <c r="L4" i="1" s="1"/>
  <c r="J6" i="3"/>
  <c r="K6" i="3"/>
  <c r="N4" i="1" s="1"/>
  <c r="L6" i="3"/>
  <c r="O4" i="1" s="1"/>
  <c r="I7" i="3"/>
  <c r="J7" i="3"/>
  <c r="M5" i="1" s="1"/>
  <c r="K7" i="3"/>
  <c r="N5" i="1" s="1"/>
  <c r="L7" i="3"/>
  <c r="O5" i="1" s="1"/>
  <c r="I8" i="3"/>
  <c r="J8" i="3"/>
  <c r="K8" i="3"/>
  <c r="N6" i="1" s="1"/>
  <c r="L8" i="3"/>
  <c r="I9" i="3"/>
  <c r="L7" i="1" s="1"/>
  <c r="J9" i="3"/>
  <c r="M7" i="1" s="1"/>
  <c r="K9" i="3"/>
  <c r="N7" i="1" s="1"/>
  <c r="L9" i="3"/>
  <c r="I10" i="3"/>
  <c r="L8" i="1" s="1"/>
  <c r="J10" i="3"/>
  <c r="K10" i="3"/>
  <c r="N8" i="1" s="1"/>
  <c r="L10" i="3"/>
  <c r="I11" i="3"/>
  <c r="L9" i="1" s="1"/>
  <c r="J11" i="3"/>
  <c r="M9" i="1" s="1"/>
  <c r="K11" i="3"/>
  <c r="N9" i="1" s="1"/>
  <c r="I12" i="3"/>
  <c r="L10" i="1" s="1"/>
  <c r="J12" i="3"/>
  <c r="K12" i="3"/>
  <c r="N10" i="1" s="1"/>
  <c r="L12" i="3"/>
  <c r="I13" i="3"/>
  <c r="L11" i="1" s="1"/>
  <c r="J13" i="3"/>
  <c r="M11" i="1" s="1"/>
  <c r="K13" i="3"/>
  <c r="N11" i="1" s="1"/>
  <c r="L13" i="3"/>
  <c r="I14" i="3"/>
  <c r="L12" i="1" s="1"/>
  <c r="J14" i="3"/>
  <c r="M12" i="1" s="1"/>
  <c r="K14" i="3"/>
  <c r="N12" i="1" s="1"/>
  <c r="L14" i="3"/>
  <c r="I15" i="3"/>
  <c r="J15" i="3"/>
  <c r="M13" i="1" s="1"/>
  <c r="K15" i="3"/>
  <c r="L15" i="3"/>
  <c r="I16" i="3"/>
  <c r="L14" i="1" s="1"/>
  <c r="J16" i="3"/>
  <c r="M14" i="1" s="1"/>
  <c r="K16" i="3"/>
  <c r="N14" i="1" s="1"/>
  <c r="L16" i="3"/>
  <c r="I17" i="3"/>
  <c r="L15" i="1" s="1"/>
  <c r="J17" i="3"/>
  <c r="M15" i="1" s="1"/>
  <c r="K17" i="3"/>
  <c r="N15" i="1" s="1"/>
  <c r="L17" i="3"/>
  <c r="I18" i="3"/>
  <c r="L16" i="1" s="1"/>
  <c r="J18" i="3"/>
  <c r="K18" i="3"/>
  <c r="N16" i="1" s="1"/>
  <c r="L18" i="3"/>
  <c r="I19" i="3"/>
  <c r="J19" i="3"/>
  <c r="M17" i="1" s="1"/>
  <c r="K19" i="3"/>
  <c r="N17" i="1" s="1"/>
  <c r="L19" i="3"/>
  <c r="I20" i="3"/>
  <c r="L18" i="1" s="1"/>
  <c r="J20" i="3"/>
  <c r="M18" i="1" s="1"/>
  <c r="K20" i="3"/>
  <c r="N18" i="1" s="1"/>
  <c r="L20" i="3"/>
  <c r="I21" i="3"/>
  <c r="L19" i="1" s="1"/>
  <c r="J21" i="3"/>
  <c r="K21" i="3"/>
  <c r="N19" i="1" s="1"/>
  <c r="L21" i="3"/>
  <c r="I22" i="3"/>
  <c r="L20" i="1" s="1"/>
  <c r="J22" i="3"/>
  <c r="K22" i="3"/>
  <c r="L22" i="3"/>
  <c r="I23" i="3"/>
  <c r="L26" i="1" s="1"/>
  <c r="J23" i="3"/>
  <c r="K23" i="3"/>
  <c r="N26" i="1" s="1"/>
  <c r="N13" i="1"/>
  <c r="M19" i="1"/>
  <c r="L5" i="1"/>
  <c r="L6" i="1"/>
  <c r="M6" i="1"/>
  <c r="M8" i="1"/>
  <c r="M10" i="1"/>
  <c r="L17" i="1"/>
  <c r="M20" i="1"/>
  <c r="J5" i="3"/>
  <c r="M3" i="1" s="1"/>
  <c r="K5" i="3"/>
  <c r="L5" i="3"/>
  <c r="O3" i="1" s="1"/>
  <c r="I5" i="3"/>
  <c r="L3" i="1" s="1"/>
  <c r="I6" i="2"/>
  <c r="D4" i="1" s="1"/>
  <c r="J6" i="2"/>
  <c r="K6" i="2"/>
  <c r="L6" i="2"/>
  <c r="I7" i="2"/>
  <c r="J7" i="2"/>
  <c r="K7" i="2"/>
  <c r="L7" i="2"/>
  <c r="I8" i="2"/>
  <c r="J8" i="2"/>
  <c r="E6" i="1" s="1"/>
  <c r="K8" i="2"/>
  <c r="F6" i="1" s="1"/>
  <c r="L8" i="2"/>
  <c r="I9" i="2"/>
  <c r="D7" i="1" s="1"/>
  <c r="J9" i="2"/>
  <c r="K9" i="2"/>
  <c r="L9" i="2"/>
  <c r="I10" i="2"/>
  <c r="J10" i="2"/>
  <c r="K10" i="2"/>
  <c r="I11" i="2"/>
  <c r="J11" i="2"/>
  <c r="E9" i="1" s="1"/>
  <c r="K11" i="2"/>
  <c r="F9" i="1" s="1"/>
  <c r="L11" i="2"/>
  <c r="I12" i="2"/>
  <c r="D10" i="1" s="1"/>
  <c r="J12" i="2"/>
  <c r="K12" i="2"/>
  <c r="L12" i="2"/>
  <c r="I13" i="2"/>
  <c r="D11" i="1" s="1"/>
  <c r="J13" i="2"/>
  <c r="E11" i="1" s="1"/>
  <c r="K13" i="2"/>
  <c r="F11" i="1" s="1"/>
  <c r="L13" i="2"/>
  <c r="I14" i="2"/>
  <c r="D12" i="1" s="1"/>
  <c r="J14" i="2"/>
  <c r="E12" i="1" s="1"/>
  <c r="K14" i="2"/>
  <c r="F12" i="1" s="1"/>
  <c r="L14" i="2"/>
  <c r="I15" i="2"/>
  <c r="D13" i="1" s="1"/>
  <c r="J15" i="2"/>
  <c r="K15" i="2"/>
  <c r="L15" i="2"/>
  <c r="I16" i="2"/>
  <c r="D14" i="1" s="1"/>
  <c r="J16" i="2"/>
  <c r="K16" i="2"/>
  <c r="L16" i="2"/>
  <c r="I17" i="2"/>
  <c r="J17" i="2"/>
  <c r="E15" i="1" s="1"/>
  <c r="K17" i="2"/>
  <c r="F15" i="1" s="1"/>
  <c r="L17" i="2"/>
  <c r="I18" i="2"/>
  <c r="D16" i="1" s="1"/>
  <c r="J18" i="2"/>
  <c r="K18" i="2"/>
  <c r="L18" i="2"/>
  <c r="I19" i="2"/>
  <c r="D17" i="1" s="1"/>
  <c r="J19" i="2"/>
  <c r="K19" i="2"/>
  <c r="L19" i="2"/>
  <c r="I20" i="2"/>
  <c r="D18" i="1" s="1"/>
  <c r="J20" i="2"/>
  <c r="E18" i="1" s="1"/>
  <c r="K20" i="2"/>
  <c r="F18" i="1" s="1"/>
  <c r="L20" i="2"/>
  <c r="I21" i="2"/>
  <c r="D19" i="1" s="1"/>
  <c r="J21" i="2"/>
  <c r="E19" i="1" s="1"/>
  <c r="K21" i="2"/>
  <c r="L21" i="2"/>
  <c r="I22" i="2"/>
  <c r="D20" i="1" s="1"/>
  <c r="J22" i="2"/>
  <c r="E20" i="1" s="1"/>
  <c r="K22" i="2"/>
  <c r="F20" i="1" s="1"/>
  <c r="L22" i="2"/>
  <c r="I23" i="2"/>
  <c r="D21" i="1" s="1"/>
  <c r="J23" i="2"/>
  <c r="E21" i="1" s="1"/>
  <c r="K23" i="2"/>
  <c r="F21" i="1" s="1"/>
  <c r="L23" i="2"/>
  <c r="I24" i="2"/>
  <c r="D22" i="1" s="1"/>
  <c r="J24" i="2"/>
  <c r="K24" i="2"/>
  <c r="L24" i="2"/>
  <c r="I25" i="2"/>
  <c r="J25" i="2"/>
  <c r="E23" i="1" s="1"/>
  <c r="K25" i="2"/>
  <c r="L25" i="2"/>
  <c r="I26" i="2"/>
  <c r="D24" i="1" s="1"/>
  <c r="J26" i="2"/>
  <c r="E24" i="1" s="1"/>
  <c r="K26" i="2"/>
  <c r="F24" i="1" s="1"/>
  <c r="L26" i="2"/>
  <c r="G24" i="1" s="1"/>
  <c r="H24" i="1" s="1"/>
  <c r="I27" i="2"/>
  <c r="D25" i="1" s="1"/>
  <c r="J27" i="2"/>
  <c r="E25" i="1" s="1"/>
  <c r="K27" i="2"/>
  <c r="F25" i="1" s="1"/>
  <c r="I28" i="2"/>
  <c r="J28" i="2"/>
  <c r="K28" i="2"/>
  <c r="F26" i="1" s="1"/>
  <c r="E5" i="1"/>
  <c r="D6" i="1"/>
  <c r="E7" i="1"/>
  <c r="D8" i="1"/>
  <c r="E17" i="1"/>
  <c r="E4" i="1"/>
  <c r="D5" i="1"/>
  <c r="E8" i="1"/>
  <c r="E10" i="1"/>
  <c r="E14" i="1"/>
  <c r="E16" i="1"/>
  <c r="E22" i="1"/>
  <c r="E26" i="1"/>
  <c r="J5" i="2"/>
  <c r="K5" i="2"/>
  <c r="F3" i="1" s="1"/>
  <c r="L5" i="2"/>
  <c r="E3" i="1"/>
  <c r="I5" i="2"/>
  <c r="L22" i="1"/>
  <c r="M22" i="1"/>
  <c r="N22" i="1"/>
  <c r="L23" i="1"/>
  <c r="M23" i="1"/>
  <c r="N23" i="1"/>
  <c r="L24" i="1"/>
  <c r="M24" i="1"/>
  <c r="N24" i="1"/>
  <c r="L25" i="1"/>
  <c r="M25" i="1"/>
  <c r="N25" i="1"/>
  <c r="F10" i="1"/>
  <c r="D30" i="7"/>
  <c r="E30" i="7"/>
  <c r="E36" i="7" s="1"/>
  <c r="C30" i="7"/>
  <c r="C35" i="7"/>
  <c r="D35" i="7"/>
  <c r="E19" i="7"/>
  <c r="E25" i="7" s="1"/>
  <c r="C21" i="7"/>
  <c r="D19" i="7"/>
  <c r="D25" i="7" s="1"/>
  <c r="C19" i="7"/>
  <c r="C5" i="7"/>
  <c r="E22" i="5"/>
  <c r="C22" i="5"/>
  <c r="D22" i="5"/>
  <c r="C11" i="5"/>
  <c r="C23" i="5" s="1"/>
  <c r="D11" i="5"/>
  <c r="D23" i="5" s="1"/>
  <c r="M4" i="1"/>
  <c r="L13" i="1"/>
  <c r="M16" i="1"/>
  <c r="N20" i="1"/>
  <c r="M26" i="1"/>
  <c r="N3" i="1"/>
  <c r="H6" i="3"/>
  <c r="H7" i="3"/>
  <c r="H8" i="3"/>
  <c r="H9" i="3"/>
  <c r="H10" i="3"/>
  <c r="H12" i="3"/>
  <c r="H13" i="3"/>
  <c r="H14" i="3"/>
  <c r="H15" i="3"/>
  <c r="H16" i="3"/>
  <c r="H17" i="3"/>
  <c r="H18" i="3"/>
  <c r="H19" i="3"/>
  <c r="H20" i="3"/>
  <c r="H21" i="3"/>
  <c r="H22" i="3"/>
  <c r="F4" i="1"/>
  <c r="F5" i="1"/>
  <c r="F7" i="1"/>
  <c r="F8" i="1"/>
  <c r="D9" i="1"/>
  <c r="E13" i="1"/>
  <c r="F13" i="1"/>
  <c r="F14" i="1"/>
  <c r="D15" i="1"/>
  <c r="F16" i="1"/>
  <c r="F17" i="1"/>
  <c r="F19" i="1"/>
  <c r="F22" i="1"/>
  <c r="D23" i="1"/>
  <c r="F23" i="1"/>
  <c r="D26" i="1"/>
  <c r="D3" i="1"/>
  <c r="G27" i="2"/>
  <c r="H27" i="2" s="1"/>
  <c r="G15" i="2"/>
  <c r="H15" i="2" s="1"/>
  <c r="G10" i="2"/>
  <c r="H10" i="2" s="1"/>
  <c r="H6" i="2"/>
  <c r="H7" i="2"/>
  <c r="H8" i="2"/>
  <c r="H9" i="2"/>
  <c r="H11" i="2"/>
  <c r="H12" i="2"/>
  <c r="H13" i="2"/>
  <c r="H14" i="2"/>
  <c r="H16" i="2"/>
  <c r="H17" i="2"/>
  <c r="H18" i="2"/>
  <c r="H19" i="2"/>
  <c r="H20" i="2"/>
  <c r="H21" i="2"/>
  <c r="H22" i="2"/>
  <c r="H23" i="2"/>
  <c r="H24" i="2"/>
  <c r="H25" i="2"/>
  <c r="H26" i="2"/>
  <c r="H5" i="2"/>
  <c r="L27" i="2" l="1"/>
  <c r="G25" i="1" s="1"/>
  <c r="L10" i="2"/>
  <c r="C36" i="7"/>
  <c r="D36" i="7"/>
  <c r="E37" i="7"/>
  <c r="D37" i="7"/>
  <c r="C25" i="7"/>
  <c r="G28" i="2"/>
  <c r="H28" i="2" l="1"/>
  <c r="L28" i="2"/>
  <c r="C37" i="7"/>
  <c r="M10" i="2" l="1"/>
  <c r="G11" i="3" l="1"/>
  <c r="L11" i="3" s="1"/>
  <c r="H11" i="3" l="1"/>
  <c r="E11" i="5"/>
  <c r="E23" i="5" s="1"/>
  <c r="O18" i="1" l="1"/>
  <c r="P18" i="1" s="1"/>
  <c r="O19" i="1"/>
  <c r="M8" i="3" l="1"/>
  <c r="M7" i="3"/>
  <c r="M9" i="3"/>
  <c r="M14" i="3"/>
  <c r="M13" i="3"/>
  <c r="M6" i="3"/>
  <c r="P19" i="1"/>
  <c r="M21" i="3"/>
  <c r="G23" i="3"/>
  <c r="L23" i="3" s="1"/>
  <c r="H23" i="3" l="1"/>
  <c r="M17" i="3"/>
  <c r="O6" i="1"/>
  <c r="O7" i="1"/>
  <c r="O8" i="1"/>
  <c r="O11" i="1"/>
  <c r="O12" i="1"/>
  <c r="O15" i="1"/>
  <c r="G4" i="1"/>
  <c r="G5" i="1"/>
  <c r="G11" i="1"/>
  <c r="G16" i="1"/>
  <c r="G19" i="1"/>
  <c r="G23" i="1"/>
  <c r="P11" i="1" l="1"/>
  <c r="H16" i="1"/>
  <c r="P12" i="1"/>
  <c r="P5" i="1"/>
  <c r="P4" i="1"/>
  <c r="P15" i="1"/>
  <c r="P7" i="1"/>
  <c r="P3" i="1"/>
  <c r="P6" i="1"/>
  <c r="M8" i="2"/>
  <c r="M18" i="2"/>
  <c r="M6" i="2"/>
  <c r="H19" i="1"/>
  <c r="H11" i="1"/>
  <c r="G6" i="1"/>
  <c r="G3" i="1"/>
  <c r="H5" i="1"/>
  <c r="H4" i="1"/>
  <c r="M7" i="2"/>
  <c r="M21" i="2"/>
  <c r="M5" i="2"/>
  <c r="H6" i="1" l="1"/>
  <c r="H3" i="1"/>
  <c r="M11" i="3" l="1"/>
  <c r="O20" i="1"/>
  <c r="O9" i="1"/>
  <c r="M5" i="3"/>
  <c r="H5" i="3"/>
  <c r="C7" i="11"/>
  <c r="D7" i="11"/>
  <c r="D51" i="8"/>
  <c r="D53" i="8" s="1"/>
  <c r="C53" i="8"/>
  <c r="D7" i="8"/>
  <c r="P20" i="1" l="1"/>
  <c r="M22" i="3"/>
  <c r="P9" i="1"/>
  <c r="O26" i="1"/>
  <c r="P26" i="1" s="1"/>
  <c r="G13" i="1"/>
  <c r="H265" i="31"/>
  <c r="I265" i="31"/>
  <c r="G265" i="31"/>
  <c r="G270" i="31"/>
  <c r="M23" i="3" l="1"/>
  <c r="H13" i="1"/>
  <c r="G8" i="1"/>
  <c r="H25" i="1"/>
  <c r="M15" i="2"/>
  <c r="M27" i="2"/>
  <c r="G26" i="1" l="1"/>
  <c r="M28" i="2"/>
  <c r="H8" i="1"/>
  <c r="F147" i="31"/>
  <c r="F148" i="31" s="1"/>
  <c r="E147" i="31"/>
  <c r="E148" i="31" s="1"/>
  <c r="D147" i="31"/>
  <c r="D148" i="31" s="1"/>
  <c r="H26" i="1" l="1"/>
  <c r="I320" i="31"/>
  <c r="D320" i="31"/>
  <c r="E320" i="31"/>
  <c r="F320" i="31"/>
  <c r="H320" i="31"/>
  <c r="H309" i="31"/>
  <c r="I309" i="31"/>
  <c r="G320" i="31"/>
  <c r="G309" i="31"/>
  <c r="H321" i="31" l="1"/>
  <c r="I321" i="31"/>
  <c r="G321" i="31"/>
  <c r="K303" i="31"/>
  <c r="L303" i="31" l="1"/>
  <c r="R386" i="31"/>
  <c r="P386" i="31"/>
  <c r="Q386" i="31"/>
  <c r="O392" i="31"/>
  <c r="O386" i="31"/>
  <c r="K392" i="31"/>
  <c r="K386" i="31"/>
  <c r="G392" i="31"/>
  <c r="G386" i="31"/>
  <c r="O364" i="31"/>
  <c r="O358" i="31"/>
  <c r="K358" i="31"/>
  <c r="G358" i="31"/>
  <c r="G364" i="31"/>
  <c r="J364" i="31"/>
  <c r="R392" i="31" s="1"/>
  <c r="I364" i="31"/>
  <c r="Q392" i="31" s="1"/>
  <c r="H364" i="31"/>
  <c r="P392" i="31" s="1"/>
  <c r="S392" i="31" l="1"/>
  <c r="K364" i="31"/>
  <c r="S386" i="31"/>
  <c r="O344" i="31" l="1"/>
  <c r="K344" i="31"/>
  <c r="K333" i="31" l="1"/>
  <c r="J344" i="31"/>
  <c r="I344" i="31"/>
  <c r="L344" i="31"/>
  <c r="M333" i="31"/>
  <c r="N339" i="31"/>
  <c r="O339" i="31"/>
  <c r="N333" i="31"/>
  <c r="N344" i="31"/>
  <c r="G344" i="31"/>
  <c r="H344" i="31"/>
  <c r="O333" i="31"/>
  <c r="M339" i="31"/>
  <c r="M344" i="31"/>
  <c r="J333" i="31"/>
  <c r="L333" i="31"/>
  <c r="K339" i="31"/>
  <c r="K345" i="31" s="1"/>
  <c r="L339" i="31"/>
  <c r="J339" i="31"/>
  <c r="I339" i="31"/>
  <c r="I333" i="31"/>
  <c r="G333" i="31"/>
  <c r="G339" i="31"/>
  <c r="H333" i="31"/>
  <c r="H339" i="31"/>
  <c r="I345" i="31" l="1"/>
  <c r="N345" i="31"/>
  <c r="J345" i="31"/>
  <c r="O345" i="31"/>
  <c r="L345" i="31"/>
  <c r="M345" i="31"/>
  <c r="G345" i="31"/>
  <c r="H345" i="31"/>
  <c r="H49" i="31" l="1"/>
  <c r="G49" i="31"/>
  <c r="I49" i="31"/>
  <c r="N29" i="10" l="1"/>
  <c r="N263" i="30" l="1"/>
  <c r="M263" i="30"/>
  <c r="L263" i="30"/>
  <c r="N262" i="30"/>
  <c r="M262" i="30"/>
  <c r="L262" i="30"/>
  <c r="L260" i="30"/>
  <c r="M260" i="30"/>
  <c r="N260" i="30"/>
  <c r="L247" i="30"/>
  <c r="M247" i="30"/>
  <c r="N247" i="30"/>
  <c r="M27" i="27" l="1"/>
  <c r="R27" i="27" l="1"/>
  <c r="Q27" i="27"/>
  <c r="P27" i="27"/>
  <c r="O27" i="27"/>
  <c r="N27" i="27"/>
  <c r="L27" i="27"/>
  <c r="K27" i="27"/>
  <c r="J27" i="27"/>
  <c r="S27" i="27"/>
  <c r="L169" i="30"/>
  <c r="K169" i="30"/>
  <c r="J169" i="30"/>
  <c r="G181" i="30"/>
  <c r="G169" i="30"/>
  <c r="U27" i="27" l="1"/>
  <c r="T27" i="27"/>
  <c r="I164" i="30"/>
  <c r="K181" i="30"/>
  <c r="U10" i="27"/>
  <c r="T10" i="27"/>
  <c r="S10" i="27"/>
  <c r="H164" i="30"/>
  <c r="U15" i="27"/>
  <c r="T15" i="27"/>
  <c r="S15" i="27"/>
  <c r="I169" i="30"/>
  <c r="J181" i="30"/>
  <c r="G164" i="30"/>
  <c r="G182" i="30" s="1"/>
  <c r="H169" i="30"/>
  <c r="H181" i="30"/>
  <c r="I181" i="30"/>
  <c r="L181" i="30"/>
  <c r="S28" i="27" l="1"/>
  <c r="U28" i="27"/>
  <c r="T28" i="27"/>
  <c r="H182" i="30"/>
  <c r="I182" i="30"/>
  <c r="D227" i="30"/>
  <c r="E222" i="30"/>
  <c r="W193" i="30"/>
  <c r="K193" i="30"/>
  <c r="G210" i="30" l="1"/>
  <c r="H210" i="30"/>
  <c r="I210" i="30"/>
  <c r="K198" i="30"/>
  <c r="P193" i="30"/>
  <c r="F222" i="30"/>
  <c r="E239" i="30"/>
  <c r="F239" i="30"/>
  <c r="R198" i="30"/>
  <c r="M210" i="30"/>
  <c r="V198" i="30"/>
  <c r="N193" i="30"/>
  <c r="O193" i="30"/>
  <c r="M198" i="30"/>
  <c r="N210" i="30"/>
  <c r="S193" i="30"/>
  <c r="T193" i="30"/>
  <c r="U193" i="30"/>
  <c r="S198" i="30"/>
  <c r="T198" i="30"/>
  <c r="U198" i="30"/>
  <c r="S210" i="30"/>
  <c r="T210" i="30"/>
  <c r="U210" i="30"/>
  <c r="N198" i="30"/>
  <c r="O210" i="30"/>
  <c r="D222" i="30"/>
  <c r="E227" i="30"/>
  <c r="F227" i="30"/>
  <c r="D239" i="30"/>
  <c r="L193" i="30"/>
  <c r="J198" i="30"/>
  <c r="J210" i="30"/>
  <c r="K210" i="30"/>
  <c r="M193" i="30"/>
  <c r="O198" i="30"/>
  <c r="Q193" i="30"/>
  <c r="R193" i="30"/>
  <c r="P198" i="30"/>
  <c r="Q198" i="30"/>
  <c r="P210" i="30"/>
  <c r="Q210" i="30"/>
  <c r="R210" i="30"/>
  <c r="V193" i="30"/>
  <c r="X193" i="30"/>
  <c r="W198" i="30"/>
  <c r="X198" i="30"/>
  <c r="V210" i="30"/>
  <c r="W210" i="30"/>
  <c r="X210" i="30"/>
  <c r="J193" i="30"/>
  <c r="L198" i="30"/>
  <c r="L210" i="30"/>
  <c r="P211" i="30" l="1"/>
  <c r="K211" i="30"/>
  <c r="F240" i="30"/>
  <c r="U211" i="30"/>
  <c r="V211" i="30"/>
  <c r="D240" i="30"/>
  <c r="E240" i="30"/>
  <c r="O211" i="30"/>
  <c r="W211" i="30"/>
  <c r="X211" i="30"/>
  <c r="M211" i="30"/>
  <c r="T211" i="30"/>
  <c r="S211" i="30"/>
  <c r="N211" i="30"/>
  <c r="Q211" i="30"/>
  <c r="J211" i="30"/>
  <c r="L211" i="30"/>
  <c r="R211" i="30"/>
  <c r="P227" i="30"/>
  <c r="M227" i="30"/>
  <c r="P222" i="30" l="1"/>
  <c r="N222" i="30"/>
  <c r="O222" i="30"/>
  <c r="R227" i="30"/>
  <c r="Q222" i="30"/>
  <c r="R222" i="30"/>
  <c r="O239" i="30"/>
  <c r="Q227" i="30"/>
  <c r="M222" i="30"/>
  <c r="N227" i="30"/>
  <c r="O227" i="30"/>
  <c r="N239" i="30"/>
  <c r="P239" i="30"/>
  <c r="R239" i="30"/>
  <c r="M239" i="30"/>
  <c r="Q239" i="30"/>
  <c r="P240" i="30" l="1"/>
  <c r="O240" i="30"/>
  <c r="R240" i="30"/>
  <c r="M240" i="30"/>
  <c r="N240" i="30"/>
  <c r="Q240" i="30"/>
  <c r="L222" i="30"/>
  <c r="J222" i="30"/>
  <c r="K222" i="30"/>
  <c r="J227" i="30"/>
  <c r="K227" i="30"/>
  <c r="L227" i="30"/>
  <c r="J239" i="30"/>
  <c r="K239" i="30"/>
  <c r="L239" i="30"/>
  <c r="P151" i="30"/>
  <c r="Q139" i="30"/>
  <c r="R134" i="30"/>
  <c r="Q134" i="30"/>
  <c r="S130" i="30"/>
  <c r="T130" i="30"/>
  <c r="U130" i="30"/>
  <c r="N134" i="30" l="1"/>
  <c r="O139" i="30"/>
  <c r="N151" i="30"/>
  <c r="O151" i="30"/>
  <c r="P139" i="30"/>
  <c r="R151" i="30"/>
  <c r="Q151" i="30"/>
  <c r="Q152" i="30" s="1"/>
  <c r="U129" i="30"/>
  <c r="P134" i="30"/>
  <c r="R139" i="30"/>
  <c r="M134" i="30"/>
  <c r="O134" i="30"/>
  <c r="N139" i="30"/>
  <c r="T131" i="30"/>
  <c r="M139" i="30"/>
  <c r="M151" i="30"/>
  <c r="T129" i="30"/>
  <c r="L240" i="30"/>
  <c r="J240" i="30"/>
  <c r="K240" i="30"/>
  <c r="S131" i="30"/>
  <c r="S129" i="30"/>
  <c r="U131" i="30"/>
  <c r="R152" i="30" l="1"/>
  <c r="O152" i="30"/>
  <c r="N152" i="30"/>
  <c r="P152" i="30"/>
  <c r="M152" i="30"/>
  <c r="I146" i="30"/>
  <c r="H146" i="30"/>
  <c r="G146" i="30"/>
  <c r="I145" i="30"/>
  <c r="H145" i="30"/>
  <c r="G145" i="30"/>
  <c r="G143" i="30"/>
  <c r="H143" i="30"/>
  <c r="I143" i="30"/>
  <c r="G130" i="30"/>
  <c r="H130" i="30"/>
  <c r="I130" i="30"/>
  <c r="I148" i="30" l="1"/>
  <c r="N265" i="30"/>
  <c r="H150" i="30"/>
  <c r="M267" i="30"/>
  <c r="G150" i="30"/>
  <c r="L267" i="30"/>
  <c r="H148" i="30"/>
  <c r="M265" i="30"/>
  <c r="G148" i="30"/>
  <c r="L265" i="30"/>
  <c r="I150" i="30"/>
  <c r="N267" i="30"/>
  <c r="G142" i="30" l="1"/>
  <c r="L259" i="30"/>
  <c r="I142" i="30"/>
  <c r="N259" i="30"/>
  <c r="H142" i="30"/>
  <c r="M259" i="30"/>
  <c r="L246" i="30"/>
  <c r="N253" i="30"/>
  <c r="M254" i="30"/>
  <c r="H131" i="30" l="1"/>
  <c r="M248" i="30"/>
  <c r="H132" i="30"/>
  <c r="M249" i="30"/>
  <c r="H129" i="30"/>
  <c r="M246" i="30"/>
  <c r="G136" i="30"/>
  <c r="L253" i="30"/>
  <c r="G138" i="30"/>
  <c r="L255" i="30"/>
  <c r="I132" i="30"/>
  <c r="N249" i="30"/>
  <c r="I137" i="30"/>
  <c r="N254" i="30"/>
  <c r="I138" i="30"/>
  <c r="N255" i="30"/>
  <c r="G131" i="30"/>
  <c r="L248" i="30"/>
  <c r="H136" i="30"/>
  <c r="M253" i="30"/>
  <c r="H138" i="30"/>
  <c r="M255" i="30"/>
  <c r="G137" i="30"/>
  <c r="L254" i="30"/>
  <c r="I129" i="30"/>
  <c r="N246" i="30"/>
  <c r="G133" i="30"/>
  <c r="L250" i="30"/>
  <c r="H133" i="30"/>
  <c r="M250" i="30"/>
  <c r="I131" i="30"/>
  <c r="N248" i="30"/>
  <c r="I133" i="30"/>
  <c r="N250" i="30"/>
  <c r="G129" i="30"/>
  <c r="E139" i="30"/>
  <c r="H137" i="30"/>
  <c r="F139" i="30"/>
  <c r="I136" i="30"/>
  <c r="E134" i="30"/>
  <c r="F134" i="30"/>
  <c r="D139" i="30"/>
  <c r="L249" i="30"/>
  <c r="G139" i="30" l="1"/>
  <c r="L256" i="30"/>
  <c r="H134" i="30"/>
  <c r="M251" i="30"/>
  <c r="H139" i="30"/>
  <c r="M256" i="30"/>
  <c r="I134" i="30"/>
  <c r="N251" i="30"/>
  <c r="I139" i="30"/>
  <c r="N256" i="30"/>
  <c r="D134" i="30"/>
  <c r="G132" i="30"/>
  <c r="N266" i="30"/>
  <c r="M266" i="30"/>
  <c r="L266" i="30"/>
  <c r="G134" i="30" l="1"/>
  <c r="L251" i="30"/>
  <c r="D151" i="30"/>
  <c r="L268" i="30" s="1"/>
  <c r="G149" i="30"/>
  <c r="F151" i="30"/>
  <c r="N268" i="30" s="1"/>
  <c r="I149" i="30"/>
  <c r="E151" i="30"/>
  <c r="M268" i="30" s="1"/>
  <c r="H149" i="30"/>
  <c r="F181" i="30"/>
  <c r="E181" i="30"/>
  <c r="D181" i="30"/>
  <c r="O180" i="30"/>
  <c r="N180" i="30"/>
  <c r="M180" i="30"/>
  <c r="O179" i="30"/>
  <c r="N179" i="30"/>
  <c r="M179" i="30"/>
  <c r="O178" i="30"/>
  <c r="N178" i="30"/>
  <c r="M178" i="30"/>
  <c r="O176" i="30"/>
  <c r="N176" i="30"/>
  <c r="M176" i="30"/>
  <c r="O175" i="30"/>
  <c r="N175" i="30"/>
  <c r="M175" i="30"/>
  <c r="O173" i="30"/>
  <c r="N173" i="30"/>
  <c r="M173" i="30"/>
  <c r="O172" i="30"/>
  <c r="N172" i="30"/>
  <c r="M172" i="30"/>
  <c r="O168" i="30"/>
  <c r="N168" i="30"/>
  <c r="M168" i="30"/>
  <c r="O167" i="30"/>
  <c r="N167" i="30"/>
  <c r="M167" i="30"/>
  <c r="O166" i="30"/>
  <c r="M166" i="30"/>
  <c r="S237" i="30"/>
  <c r="T237" i="30"/>
  <c r="U237" i="30"/>
  <c r="S238" i="30"/>
  <c r="T238" i="30"/>
  <c r="U238" i="30"/>
  <c r="U236" i="30"/>
  <c r="T236" i="30"/>
  <c r="S236" i="30"/>
  <c r="U234" i="30"/>
  <c r="T234" i="30"/>
  <c r="S234" i="30"/>
  <c r="U233" i="30"/>
  <c r="T233" i="30"/>
  <c r="S233" i="30"/>
  <c r="U231" i="30"/>
  <c r="T231" i="30"/>
  <c r="S231" i="30"/>
  <c r="U226" i="30"/>
  <c r="T226" i="30"/>
  <c r="S226" i="30"/>
  <c r="U225" i="30"/>
  <c r="T225" i="30"/>
  <c r="S225" i="30"/>
  <c r="U224" i="30"/>
  <c r="T224" i="30"/>
  <c r="S224" i="30"/>
  <c r="U221" i="30"/>
  <c r="T221" i="30"/>
  <c r="S221" i="30"/>
  <c r="T220" i="30"/>
  <c r="S220" i="30"/>
  <c r="U218" i="30"/>
  <c r="T218" i="30"/>
  <c r="S218" i="30"/>
  <c r="U150" i="30"/>
  <c r="T150" i="30"/>
  <c r="S150" i="30"/>
  <c r="U149" i="30"/>
  <c r="T149" i="30"/>
  <c r="S149" i="30"/>
  <c r="U148" i="30"/>
  <c r="T148" i="30"/>
  <c r="S148" i="30"/>
  <c r="U146" i="30"/>
  <c r="T146" i="30"/>
  <c r="S146" i="30"/>
  <c r="U145" i="30"/>
  <c r="T145" i="30"/>
  <c r="S145" i="30"/>
  <c r="U143" i="30"/>
  <c r="T143" i="30"/>
  <c r="S143" i="30"/>
  <c r="U138" i="30"/>
  <c r="T138" i="30"/>
  <c r="S138" i="30"/>
  <c r="U137" i="30"/>
  <c r="T137" i="30"/>
  <c r="S137" i="30"/>
  <c r="U136" i="30"/>
  <c r="T136" i="30"/>
  <c r="S136" i="30"/>
  <c r="U132" i="30"/>
  <c r="S133" i="30"/>
  <c r="T133" i="30"/>
  <c r="U133" i="30"/>
  <c r="N181" i="30" l="1"/>
  <c r="M181" i="30"/>
  <c r="O181" i="30"/>
  <c r="D152" i="30"/>
  <c r="G151" i="30"/>
  <c r="E152" i="30"/>
  <c r="H151" i="30"/>
  <c r="F152" i="30"/>
  <c r="I151" i="30"/>
  <c r="G218" i="30"/>
  <c r="H218" i="30"/>
  <c r="I218" i="30"/>
  <c r="I152" i="30" l="1"/>
  <c r="N269" i="30"/>
  <c r="H152" i="30"/>
  <c r="M269" i="30"/>
  <c r="G152" i="30"/>
  <c r="L269" i="30"/>
  <c r="U142" i="30" l="1"/>
  <c r="T142" i="30" l="1"/>
  <c r="S142" i="30"/>
  <c r="L139" i="30"/>
  <c r="U139" i="30" s="1"/>
  <c r="K139" i="30"/>
  <c r="J139" i="30"/>
  <c r="L134" i="30"/>
  <c r="K134" i="30"/>
  <c r="J134" i="30"/>
  <c r="L151" i="30"/>
  <c r="K151" i="30"/>
  <c r="J151" i="30"/>
  <c r="T227" i="30"/>
  <c r="T230" i="30"/>
  <c r="I259" i="30" s="1"/>
  <c r="U230" i="30"/>
  <c r="J259" i="30" s="1"/>
  <c r="S230" i="30"/>
  <c r="H259" i="30" s="1"/>
  <c r="H260" i="30"/>
  <c r="I260" i="30"/>
  <c r="J260" i="30"/>
  <c r="H262" i="30"/>
  <c r="I262" i="30"/>
  <c r="J262" i="30"/>
  <c r="H263" i="30"/>
  <c r="I263" i="30"/>
  <c r="J263" i="30"/>
  <c r="S227" i="30" l="1"/>
  <c r="T139" i="30"/>
  <c r="K263" i="30"/>
  <c r="K262" i="30"/>
  <c r="S139" i="30"/>
  <c r="U227" i="30"/>
  <c r="K260" i="30"/>
  <c r="K259" i="30"/>
  <c r="S151" i="30"/>
  <c r="T151" i="30"/>
  <c r="U151" i="30"/>
  <c r="L152" i="30"/>
  <c r="K152" i="30"/>
  <c r="J152" i="30"/>
  <c r="U239" i="30" l="1"/>
  <c r="S239" i="30"/>
  <c r="T239" i="30"/>
  <c r="O281" i="30"/>
  <c r="O286" i="30"/>
  <c r="O287" i="30"/>
  <c r="O290" i="30"/>
  <c r="O293" i="30"/>
  <c r="P115" i="30"/>
  <c r="Q115" i="30"/>
  <c r="R115" i="30"/>
  <c r="P99" i="30"/>
  <c r="Q99" i="30"/>
  <c r="R99" i="30"/>
  <c r="N166" i="30"/>
  <c r="T132" i="30"/>
  <c r="G11" i="30" l="1"/>
  <c r="S132" i="30"/>
  <c r="O16" i="30"/>
  <c r="N79" i="30"/>
  <c r="U220" i="30"/>
  <c r="X43" i="30"/>
  <c r="W79" i="30"/>
  <c r="N16" i="30"/>
  <c r="P79" i="30"/>
  <c r="P111" i="30"/>
  <c r="Q112" i="30"/>
  <c r="R114" i="30"/>
  <c r="P118" i="30"/>
  <c r="Q119" i="30"/>
  <c r="W48" i="30"/>
  <c r="R48" i="30"/>
  <c r="Q114" i="30"/>
  <c r="R117" i="30"/>
  <c r="K79" i="30"/>
  <c r="R111" i="30"/>
  <c r="P114" i="30"/>
  <c r="Q117" i="30"/>
  <c r="R118" i="30"/>
  <c r="H16" i="30"/>
  <c r="I28" i="30"/>
  <c r="L11" i="30"/>
  <c r="K16" i="30"/>
  <c r="Q118" i="30"/>
  <c r="R119" i="30"/>
  <c r="W16" i="30"/>
  <c r="H43" i="30"/>
  <c r="I43" i="30"/>
  <c r="G48" i="30"/>
  <c r="H48" i="30"/>
  <c r="G60" i="30"/>
  <c r="K43" i="30"/>
  <c r="L43" i="30"/>
  <c r="K48" i="30"/>
  <c r="L48" i="30"/>
  <c r="M43" i="30"/>
  <c r="O48" i="30"/>
  <c r="M48" i="30"/>
  <c r="R112" i="30"/>
  <c r="M60" i="30"/>
  <c r="P112" i="30"/>
  <c r="P119" i="30"/>
  <c r="Q111" i="30"/>
  <c r="P117" i="30"/>
  <c r="N48" i="30"/>
  <c r="V43" i="30"/>
  <c r="W43" i="30"/>
  <c r="X48" i="30"/>
  <c r="V60" i="30"/>
  <c r="P43" i="30"/>
  <c r="Q43" i="30"/>
  <c r="R43" i="30"/>
  <c r="Q48" i="30"/>
  <c r="R60" i="30"/>
  <c r="E74" i="30"/>
  <c r="F74" i="30"/>
  <c r="D79" i="30"/>
  <c r="E79" i="30"/>
  <c r="F79" i="30"/>
  <c r="F91" i="30"/>
  <c r="P74" i="30"/>
  <c r="S48" i="30"/>
  <c r="U60" i="30"/>
  <c r="K108" i="30"/>
  <c r="W60" i="30"/>
  <c r="J11" i="30"/>
  <c r="D74" i="30"/>
  <c r="I74" i="30"/>
  <c r="K91" i="30"/>
  <c r="O79" i="30"/>
  <c r="M91" i="30"/>
  <c r="Q74" i="30"/>
  <c r="T91" i="30"/>
  <c r="V91" i="30"/>
  <c r="D108" i="30"/>
  <c r="H103" i="30"/>
  <c r="I108" i="30"/>
  <c r="K28" i="30"/>
  <c r="V28" i="30"/>
  <c r="K74" i="30"/>
  <c r="M74" i="30"/>
  <c r="N74" i="30"/>
  <c r="N91" i="30"/>
  <c r="R91" i="30"/>
  <c r="T79" i="30"/>
  <c r="U91" i="30"/>
  <c r="V74" i="30"/>
  <c r="X79" i="30"/>
  <c r="E103" i="30"/>
  <c r="F103" i="30"/>
  <c r="F120" i="30"/>
  <c r="I103" i="30"/>
  <c r="G108" i="30"/>
  <c r="H108" i="30"/>
  <c r="I120" i="30"/>
  <c r="N108" i="30"/>
  <c r="O120" i="30"/>
  <c r="H91" i="30"/>
  <c r="L91" i="30"/>
  <c r="T74" i="30"/>
  <c r="S79" i="30"/>
  <c r="F108" i="30"/>
  <c r="M108" i="30"/>
  <c r="J120" i="30"/>
  <c r="M11" i="30"/>
  <c r="N60" i="30"/>
  <c r="R28" i="30"/>
  <c r="F60" i="30"/>
  <c r="O43" i="30"/>
  <c r="Q60" i="30"/>
  <c r="Q91" i="30"/>
  <c r="D103" i="30"/>
  <c r="G103" i="30"/>
  <c r="S43" i="30"/>
  <c r="N11" i="30"/>
  <c r="I11" i="30"/>
  <c r="H11" i="30"/>
  <c r="I16" i="30"/>
  <c r="G16" i="30"/>
  <c r="G28" i="30"/>
  <c r="H28" i="30"/>
  <c r="J16" i="30"/>
  <c r="L28" i="30"/>
  <c r="I48" i="30"/>
  <c r="V48" i="30"/>
  <c r="X60" i="30"/>
  <c r="D91" i="30"/>
  <c r="E91" i="30"/>
  <c r="G74" i="30"/>
  <c r="H74" i="30"/>
  <c r="I79" i="30"/>
  <c r="G79" i="30"/>
  <c r="G91" i="30"/>
  <c r="I91" i="30"/>
  <c r="O74" i="30"/>
  <c r="M79" i="30"/>
  <c r="O91" i="30"/>
  <c r="W74" i="30"/>
  <c r="X74" i="30"/>
  <c r="V79" i="30"/>
  <c r="X91" i="30"/>
  <c r="E108" i="30"/>
  <c r="G120" i="30"/>
  <c r="H120" i="30"/>
  <c r="T43" i="30"/>
  <c r="T48" i="30"/>
  <c r="J108" i="30"/>
  <c r="K120" i="30"/>
  <c r="N28" i="30"/>
  <c r="O28" i="30"/>
  <c r="M28" i="30"/>
  <c r="O60" i="30"/>
  <c r="W91" i="30"/>
  <c r="P28" i="30"/>
  <c r="Q28" i="30"/>
  <c r="D60" i="30"/>
  <c r="E60" i="30"/>
  <c r="H60" i="30"/>
  <c r="P60" i="30"/>
  <c r="L74" i="30"/>
  <c r="U74" i="30"/>
  <c r="D120" i="30"/>
  <c r="E120" i="30"/>
  <c r="O11" i="30"/>
  <c r="K11" i="30"/>
  <c r="L16" i="30"/>
  <c r="J28" i="30"/>
  <c r="V11" i="30"/>
  <c r="W11" i="30"/>
  <c r="X16" i="30"/>
  <c r="V16" i="30"/>
  <c r="J43" i="30"/>
  <c r="J48" i="30"/>
  <c r="J60" i="30"/>
  <c r="K60" i="30"/>
  <c r="L60" i="30"/>
  <c r="H79" i="30"/>
  <c r="J74" i="30"/>
  <c r="L79" i="30"/>
  <c r="J91" i="30"/>
  <c r="R74" i="30"/>
  <c r="Q79" i="30"/>
  <c r="R79" i="30"/>
  <c r="P91" i="30"/>
  <c r="S74" i="30"/>
  <c r="U79" i="30"/>
  <c r="O103" i="30"/>
  <c r="M103" i="30"/>
  <c r="N103" i="30"/>
  <c r="O108" i="30"/>
  <c r="M120" i="30"/>
  <c r="N120" i="30"/>
  <c r="U43" i="30"/>
  <c r="U48" i="30"/>
  <c r="S60" i="30"/>
  <c r="T60" i="30"/>
  <c r="M16" i="30"/>
  <c r="J103" i="30"/>
  <c r="K103" i="30"/>
  <c r="L108" i="30"/>
  <c r="L103" i="30"/>
  <c r="L120" i="30"/>
  <c r="S91" i="30"/>
  <c r="J79" i="30"/>
  <c r="P48" i="30"/>
  <c r="N43" i="30"/>
  <c r="I60" i="30"/>
  <c r="G43" i="30"/>
  <c r="W28" i="30"/>
  <c r="X11" i="30"/>
  <c r="X28" i="30"/>
  <c r="S28" i="30"/>
  <c r="U28" i="30"/>
  <c r="T28" i="30"/>
  <c r="P92" i="30" l="1"/>
  <c r="M92" i="30"/>
  <c r="Q61" i="30"/>
  <c r="H29" i="30"/>
  <c r="R61" i="30"/>
  <c r="M61" i="30"/>
  <c r="Q92" i="30"/>
  <c r="D121" i="30"/>
  <c r="I92" i="30"/>
  <c r="I121" i="30"/>
  <c r="S61" i="30"/>
  <c r="H92" i="30"/>
  <c r="P61" i="30"/>
  <c r="K61" i="30"/>
  <c r="X92" i="30"/>
  <c r="K121" i="30"/>
  <c r="F92" i="30"/>
  <c r="X61" i="30"/>
  <c r="S92" i="30"/>
  <c r="T61" i="30"/>
  <c r="N121" i="30"/>
  <c r="M121" i="30"/>
  <c r="L61" i="30"/>
  <c r="L92" i="30"/>
  <c r="H121" i="30"/>
  <c r="E92" i="30"/>
  <c r="I61" i="30"/>
  <c r="G29" i="30"/>
  <c r="K92" i="30"/>
  <c r="W61" i="30"/>
  <c r="K29" i="30"/>
  <c r="N29" i="30"/>
  <c r="V92" i="30"/>
  <c r="W29" i="30"/>
  <c r="G61" i="30"/>
  <c r="N61" i="30"/>
  <c r="L121" i="30"/>
  <c r="U61" i="30"/>
  <c r="O121" i="30"/>
  <c r="U92" i="30"/>
  <c r="J61" i="30"/>
  <c r="L29" i="30"/>
  <c r="H61" i="30"/>
  <c r="W92" i="30"/>
  <c r="J29" i="30"/>
  <c r="I29" i="30"/>
  <c r="F121" i="30"/>
  <c r="N92" i="30"/>
  <c r="V29" i="30"/>
  <c r="O61" i="30"/>
  <c r="T92" i="30"/>
  <c r="V61" i="30"/>
  <c r="X29" i="30"/>
  <c r="R92" i="30"/>
  <c r="O92" i="30"/>
  <c r="D92" i="30"/>
  <c r="E121" i="30"/>
  <c r="M29" i="30"/>
  <c r="J121" i="30"/>
  <c r="G121" i="30"/>
  <c r="G92" i="30"/>
  <c r="O29" i="30"/>
  <c r="J92" i="30"/>
  <c r="R120" i="30"/>
  <c r="P120" i="30"/>
  <c r="Q120" i="30"/>
  <c r="Q106" i="30" l="1"/>
  <c r="Q107" i="30"/>
  <c r="P102" i="30" l="1"/>
  <c r="Q105" i="30"/>
  <c r="Q108" i="30" s="1"/>
  <c r="R98" i="30"/>
  <c r="Q102" i="30"/>
  <c r="R107" i="30"/>
  <c r="Q101" i="30"/>
  <c r="P107" i="30"/>
  <c r="R102" i="30"/>
  <c r="P101" i="30"/>
  <c r="P98" i="30"/>
  <c r="Q100" i="30"/>
  <c r="R106" i="30"/>
  <c r="P105" i="30"/>
  <c r="R105" i="30"/>
  <c r="P106" i="30"/>
  <c r="R101" i="30"/>
  <c r="R100" i="30"/>
  <c r="S11" i="30"/>
  <c r="Q98" i="30"/>
  <c r="P100" i="30"/>
  <c r="T16" i="30"/>
  <c r="S16" i="30"/>
  <c r="S29" i="30" s="1"/>
  <c r="P11" i="30"/>
  <c r="R16" i="30"/>
  <c r="R11" i="30"/>
  <c r="U11" i="30"/>
  <c r="U16" i="30"/>
  <c r="T11" i="30"/>
  <c r="P16" i="30"/>
  <c r="Q16" i="30"/>
  <c r="Q11" i="30"/>
  <c r="F43" i="30"/>
  <c r="E48" i="30"/>
  <c r="F48" i="30"/>
  <c r="D48" i="30"/>
  <c r="D43" i="30"/>
  <c r="E43" i="30"/>
  <c r="R103" i="30" l="1"/>
  <c r="R108" i="30"/>
  <c r="Q103" i="30"/>
  <c r="Q121" i="30" s="1"/>
  <c r="P103" i="30"/>
  <c r="P29" i="30"/>
  <c r="F61" i="30"/>
  <c r="P108" i="30"/>
  <c r="T29" i="30"/>
  <c r="U29" i="30"/>
  <c r="R29" i="30"/>
  <c r="Q29" i="30"/>
  <c r="D61" i="30"/>
  <c r="E61" i="30"/>
  <c r="F10" i="27"/>
  <c r="R121" i="30" l="1"/>
  <c r="P121" i="30"/>
  <c r="D269" i="30" s="1"/>
  <c r="E10" i="27"/>
  <c r="D10" i="27" l="1"/>
  <c r="O256" i="30" l="1"/>
  <c r="O255" i="30"/>
  <c r="O254" i="30"/>
  <c r="O253" i="30"/>
  <c r="O251" i="30"/>
  <c r="O250" i="30"/>
  <c r="O249" i="30"/>
  <c r="O248" i="30"/>
  <c r="O247" i="30"/>
  <c r="O246" i="30"/>
  <c r="O263" i="30"/>
  <c r="O262" i="30"/>
  <c r="O260" i="30"/>
  <c r="O259" i="30"/>
  <c r="O269" i="30"/>
  <c r="O268" i="30"/>
  <c r="O267" i="30"/>
  <c r="O266" i="30"/>
  <c r="O265" i="30"/>
  <c r="G264" i="30"/>
  <c r="F362" i="31" l="1"/>
  <c r="E362" i="31"/>
  <c r="D362" i="31"/>
  <c r="G362" i="31" l="1"/>
  <c r="T132" i="31" l="1"/>
  <c r="M381" i="31" s="1"/>
  <c r="T131" i="31"/>
  <c r="M380" i="31" s="1"/>
  <c r="T130" i="31"/>
  <c r="M379" i="31" s="1"/>
  <c r="S138" i="31"/>
  <c r="L387" i="31" s="1"/>
  <c r="S135" i="31"/>
  <c r="L384" i="31" s="1"/>
  <c r="T135" i="31"/>
  <c r="M384" i="31" s="1"/>
  <c r="U135" i="31"/>
  <c r="N384" i="31" s="1"/>
  <c r="S131" i="31"/>
  <c r="L380" i="31" s="1"/>
  <c r="U131" i="31"/>
  <c r="N380" i="31" s="1"/>
  <c r="S132" i="31"/>
  <c r="L381" i="31" s="1"/>
  <c r="U132" i="31"/>
  <c r="N381" i="31" s="1"/>
  <c r="S133" i="31"/>
  <c r="L382" i="31" s="1"/>
  <c r="T133" i="31"/>
  <c r="M382" i="31" s="1"/>
  <c r="U133" i="31"/>
  <c r="N382" i="31" s="1"/>
  <c r="S134" i="31"/>
  <c r="L383" i="31" s="1"/>
  <c r="T134" i="31"/>
  <c r="M383" i="31" s="1"/>
  <c r="U134" i="31"/>
  <c r="N383" i="31" s="1"/>
  <c r="U130" i="31"/>
  <c r="N379" i="31" s="1"/>
  <c r="S130" i="31"/>
  <c r="L379" i="31" s="1"/>
  <c r="R136" i="31"/>
  <c r="P136" i="31"/>
  <c r="O382" i="31" l="1"/>
  <c r="O384" i="31"/>
  <c r="O381" i="31"/>
  <c r="L385" i="31"/>
  <c r="O383" i="31"/>
  <c r="O380" i="31"/>
  <c r="O379" i="31"/>
  <c r="M385" i="31"/>
  <c r="U136" i="31"/>
  <c r="S136" i="31"/>
  <c r="T138" i="31"/>
  <c r="Q136" i="31"/>
  <c r="T136" i="31"/>
  <c r="O385" i="31" l="1"/>
  <c r="M387" i="31"/>
  <c r="R328" i="31" l="1"/>
  <c r="F380" i="31" s="1"/>
  <c r="R329" i="31"/>
  <c r="F381" i="31" s="1"/>
  <c r="P330" i="31"/>
  <c r="D382" i="31" s="1"/>
  <c r="Q330" i="31"/>
  <c r="E382" i="31" s="1"/>
  <c r="R330" i="31"/>
  <c r="F382" i="31" s="1"/>
  <c r="P331" i="31"/>
  <c r="D383" i="31" s="1"/>
  <c r="Q331" i="31"/>
  <c r="E383" i="31" s="1"/>
  <c r="R331" i="31"/>
  <c r="F383" i="31" s="1"/>
  <c r="P332" i="31"/>
  <c r="D384" i="31" s="1"/>
  <c r="Q332" i="31"/>
  <c r="E384" i="31" s="1"/>
  <c r="R332" i="31"/>
  <c r="F384" i="31" s="1"/>
  <c r="R327" i="31"/>
  <c r="F379" i="31" s="1"/>
  <c r="P335" i="31"/>
  <c r="D387" i="31" s="1"/>
  <c r="Q329" i="31"/>
  <c r="E381" i="31" s="1"/>
  <c r="Q328" i="31"/>
  <c r="E380" i="31" s="1"/>
  <c r="Q327" i="31"/>
  <c r="E379" i="31" s="1"/>
  <c r="D333" i="31"/>
  <c r="R343" i="31"/>
  <c r="F395" i="31" s="1"/>
  <c r="Q343" i="31"/>
  <c r="E395" i="31" s="1"/>
  <c r="P343" i="31"/>
  <c r="D395" i="31" s="1"/>
  <c r="R342" i="31"/>
  <c r="F394" i="31" s="1"/>
  <c r="Q342" i="31"/>
  <c r="E394" i="31" s="1"/>
  <c r="P342" i="31"/>
  <c r="D394" i="31" s="1"/>
  <c r="E344" i="31"/>
  <c r="R338" i="31"/>
  <c r="F390" i="31" s="1"/>
  <c r="Q338" i="31"/>
  <c r="E390" i="31" s="1"/>
  <c r="P338" i="31"/>
  <c r="D390" i="31" s="1"/>
  <c r="R337" i="31"/>
  <c r="F389" i="31" s="1"/>
  <c r="Q337" i="31"/>
  <c r="E389" i="31" s="1"/>
  <c r="P337" i="31"/>
  <c r="D389" i="31" s="1"/>
  <c r="R336" i="31"/>
  <c r="F388" i="31" s="1"/>
  <c r="Q336" i="31"/>
  <c r="E388" i="31" s="1"/>
  <c r="P336" i="31"/>
  <c r="D388" i="31" s="1"/>
  <c r="E339" i="31"/>
  <c r="F333" i="31"/>
  <c r="E333" i="31"/>
  <c r="M367" i="31"/>
  <c r="N366" i="31"/>
  <c r="L366" i="31"/>
  <c r="N362" i="31"/>
  <c r="L362" i="31"/>
  <c r="M361" i="31"/>
  <c r="N360" i="31"/>
  <c r="L360" i="31"/>
  <c r="O283" i="31"/>
  <c r="N356" i="31" s="1"/>
  <c r="L356" i="31"/>
  <c r="F284" i="31"/>
  <c r="N280" i="31"/>
  <c r="M353" i="31" s="1"/>
  <c r="O280" i="31"/>
  <c r="N353" i="31" s="1"/>
  <c r="E284" i="31"/>
  <c r="G395" i="31" l="1"/>
  <c r="G389" i="31"/>
  <c r="E385" i="31"/>
  <c r="G383" i="31"/>
  <c r="G390" i="31"/>
  <c r="D391" i="31"/>
  <c r="G388" i="31"/>
  <c r="G394" i="31"/>
  <c r="G384" i="31"/>
  <c r="G382" i="31"/>
  <c r="D284" i="31"/>
  <c r="D296" i="31" s="1"/>
  <c r="P327" i="31"/>
  <c r="D379" i="31" s="1"/>
  <c r="R333" i="31"/>
  <c r="P328" i="31"/>
  <c r="D380" i="31" s="1"/>
  <c r="G380" i="31" s="1"/>
  <c r="P329" i="31"/>
  <c r="D381" i="31" s="1"/>
  <c r="G381" i="31" s="1"/>
  <c r="O279" i="31"/>
  <c r="N352" i="31" s="1"/>
  <c r="M279" i="31"/>
  <c r="L352" i="31" s="1"/>
  <c r="R335" i="31"/>
  <c r="F387" i="31" s="1"/>
  <c r="F391" i="31" s="1"/>
  <c r="Q341" i="31"/>
  <c r="E393" i="31" s="1"/>
  <c r="E396" i="31" s="1"/>
  <c r="N279" i="31"/>
  <c r="M352" i="31" s="1"/>
  <c r="M280" i="31"/>
  <c r="L353" i="31" s="1"/>
  <c r="O353" i="31" s="1"/>
  <c r="M356" i="31"/>
  <c r="O356" i="31" s="1"/>
  <c r="M360" i="31"/>
  <c r="O360" i="31" s="1"/>
  <c r="L361" i="31"/>
  <c r="N361" i="31"/>
  <c r="M362" i="31"/>
  <c r="E296" i="31"/>
  <c r="M366" i="31"/>
  <c r="O366" i="31" s="1"/>
  <c r="L367" i="31"/>
  <c r="N367" i="31"/>
  <c r="D339" i="31"/>
  <c r="F339" i="31"/>
  <c r="Q339" i="31"/>
  <c r="D344" i="31"/>
  <c r="F344" i="31"/>
  <c r="Q344" i="31"/>
  <c r="Q335" i="31"/>
  <c r="E387" i="31" s="1"/>
  <c r="E391" i="31" s="1"/>
  <c r="P341" i="31"/>
  <c r="D393" i="31" s="1"/>
  <c r="R341" i="31"/>
  <c r="F393" i="31" s="1"/>
  <c r="F396" i="31" s="1"/>
  <c r="Q333" i="31"/>
  <c r="P333" i="31"/>
  <c r="E345" i="31"/>
  <c r="F296" i="31"/>
  <c r="M278" i="31"/>
  <c r="L351" i="31" s="1"/>
  <c r="O278" i="31"/>
  <c r="N351" i="31" s="1"/>
  <c r="L359" i="31"/>
  <c r="N359" i="31"/>
  <c r="L365" i="31"/>
  <c r="N365" i="31"/>
  <c r="N278" i="31"/>
  <c r="M351" i="31" s="1"/>
  <c r="M359" i="31"/>
  <c r="M365" i="31"/>
  <c r="M368" i="31" s="1"/>
  <c r="N363" i="31" l="1"/>
  <c r="N368" i="31"/>
  <c r="O367" i="31"/>
  <c r="O361" i="31"/>
  <c r="L363" i="31"/>
  <c r="O359" i="31"/>
  <c r="O365" i="31"/>
  <c r="L368" i="31"/>
  <c r="M363" i="31"/>
  <c r="O362" i="31"/>
  <c r="O352" i="31"/>
  <c r="O351" i="31"/>
  <c r="F397" i="31"/>
  <c r="G387" i="31"/>
  <c r="G393" i="31"/>
  <c r="D396" i="31"/>
  <c r="G396" i="31" s="1"/>
  <c r="G379" i="31"/>
  <c r="D385" i="31"/>
  <c r="G391" i="31"/>
  <c r="E397" i="31"/>
  <c r="D345" i="31"/>
  <c r="F345" i="31"/>
  <c r="R339" i="31"/>
  <c r="Q345" i="31"/>
  <c r="P344" i="31"/>
  <c r="R344" i="31"/>
  <c r="P339" i="31"/>
  <c r="N369" i="31" l="1"/>
  <c r="O368" i="31"/>
  <c r="O363" i="31"/>
  <c r="G385" i="31"/>
  <c r="D397" i="31"/>
  <c r="G397" i="31" s="1"/>
  <c r="P345" i="31"/>
  <c r="R345" i="31"/>
  <c r="K305" i="31"/>
  <c r="I353" i="31" s="1"/>
  <c r="R263" i="30" l="1"/>
  <c r="Q263" i="30"/>
  <c r="P263" i="30"/>
  <c r="R262" i="30"/>
  <c r="Q262" i="30"/>
  <c r="P262" i="30"/>
  <c r="P260" i="30"/>
  <c r="Q260" i="30"/>
  <c r="R260" i="30"/>
  <c r="R259" i="30"/>
  <c r="Q259" i="30"/>
  <c r="P259" i="30"/>
  <c r="P254" i="30"/>
  <c r="Q254" i="30"/>
  <c r="R254" i="30"/>
  <c r="P255" i="30"/>
  <c r="Q255" i="30"/>
  <c r="R255" i="30"/>
  <c r="R253" i="30"/>
  <c r="Q253" i="30"/>
  <c r="P253" i="30"/>
  <c r="H254" i="30"/>
  <c r="I254" i="30"/>
  <c r="J254" i="30"/>
  <c r="H255" i="30"/>
  <c r="I255" i="30"/>
  <c r="J255" i="30"/>
  <c r="J253" i="30"/>
  <c r="I253" i="30"/>
  <c r="H253" i="30"/>
  <c r="K304" i="31"/>
  <c r="I352" i="31" s="1"/>
  <c r="J351" i="31"/>
  <c r="L319" i="31"/>
  <c r="J367" i="31" s="1"/>
  <c r="H367" i="31"/>
  <c r="K318" i="31"/>
  <c r="I366" i="31" s="1"/>
  <c r="K314" i="31"/>
  <c r="I362" i="31" s="1"/>
  <c r="L313" i="31"/>
  <c r="J361" i="31" s="1"/>
  <c r="H361" i="31"/>
  <c r="K312" i="31"/>
  <c r="I360" i="31" s="1"/>
  <c r="K308" i="31"/>
  <c r="I356" i="31" s="1"/>
  <c r="L307" i="31"/>
  <c r="J355" i="31" s="1"/>
  <c r="J307" i="31"/>
  <c r="H355" i="31" s="1"/>
  <c r="K306" i="31"/>
  <c r="I354" i="31" s="1"/>
  <c r="J305" i="31"/>
  <c r="H353" i="31" s="1"/>
  <c r="S260" i="30" l="1"/>
  <c r="K255" i="30"/>
  <c r="K253" i="30"/>
  <c r="K254" i="30"/>
  <c r="S263" i="30"/>
  <c r="S259" i="30"/>
  <c r="S262" i="30"/>
  <c r="L304" i="31"/>
  <c r="J352" i="31" s="1"/>
  <c r="J304" i="31"/>
  <c r="H352" i="31" s="1"/>
  <c r="D309" i="31"/>
  <c r="D321" i="31" s="1"/>
  <c r="J303" i="31"/>
  <c r="H351" i="31" s="1"/>
  <c r="H359" i="31"/>
  <c r="L311" i="31"/>
  <c r="J359" i="31" s="1"/>
  <c r="J317" i="31"/>
  <c r="L317" i="31"/>
  <c r="E309" i="31"/>
  <c r="E321" i="31" s="1"/>
  <c r="I351" i="31"/>
  <c r="K315" i="31"/>
  <c r="K311" i="31"/>
  <c r="I359" i="31" s="1"/>
  <c r="K317" i="31"/>
  <c r="J306" i="31"/>
  <c r="H354" i="31" s="1"/>
  <c r="L306" i="31"/>
  <c r="J354" i="31" s="1"/>
  <c r="K307" i="31"/>
  <c r="I355" i="31" s="1"/>
  <c r="K355" i="31" s="1"/>
  <c r="J308" i="31"/>
  <c r="H356" i="31" s="1"/>
  <c r="L308" i="31"/>
  <c r="J356" i="31" s="1"/>
  <c r="H360" i="31"/>
  <c r="L312" i="31"/>
  <c r="J360" i="31" s="1"/>
  <c r="K313" i="31"/>
  <c r="I361" i="31" s="1"/>
  <c r="K361" i="31" s="1"/>
  <c r="H362" i="31"/>
  <c r="L314" i="31"/>
  <c r="J362" i="31" s="1"/>
  <c r="H366" i="31"/>
  <c r="L318" i="31"/>
  <c r="J366" i="31" s="1"/>
  <c r="K319" i="31"/>
  <c r="I367" i="31" s="1"/>
  <c r="K367" i="31" s="1"/>
  <c r="L305" i="31"/>
  <c r="J353" i="31" s="1"/>
  <c r="K353" i="31" s="1"/>
  <c r="F309" i="31"/>
  <c r="F321" i="31" s="1"/>
  <c r="H365" i="31" l="1"/>
  <c r="H368" i="31" s="1"/>
  <c r="J320" i="31"/>
  <c r="J365" i="31"/>
  <c r="J368" i="31" s="1"/>
  <c r="L320" i="31"/>
  <c r="I365" i="31"/>
  <c r="I368" i="31" s="1"/>
  <c r="K320" i="31"/>
  <c r="K356" i="31"/>
  <c r="K366" i="31"/>
  <c r="K359" i="31"/>
  <c r="K362" i="31"/>
  <c r="K354" i="31"/>
  <c r="K360" i="31"/>
  <c r="K351" i="31"/>
  <c r="K352" i="31"/>
  <c r="J357" i="31"/>
  <c r="R385" i="31" s="1"/>
  <c r="I357" i="31"/>
  <c r="H363" i="31"/>
  <c r="J363" i="31"/>
  <c r="H357" i="31"/>
  <c r="I363" i="31"/>
  <c r="K309" i="31"/>
  <c r="L309" i="31"/>
  <c r="L315" i="31"/>
  <c r="J309" i="31"/>
  <c r="I294" i="30"/>
  <c r="I295" i="30"/>
  <c r="I296" i="30"/>
  <c r="M163" i="30"/>
  <c r="H279" i="30" s="1"/>
  <c r="N163" i="30"/>
  <c r="I279" i="30" s="1"/>
  <c r="O163" i="30"/>
  <c r="J279" i="30" s="1"/>
  <c r="M159" i="30"/>
  <c r="H275" i="30" s="1"/>
  <c r="O159" i="30"/>
  <c r="J275" i="30" s="1"/>
  <c r="M161" i="30"/>
  <c r="H277" i="30" s="1"/>
  <c r="N161" i="30"/>
  <c r="I277" i="30" s="1"/>
  <c r="O161" i="30"/>
  <c r="J277" i="30" s="1"/>
  <c r="M162" i="30"/>
  <c r="H278" i="30" s="1"/>
  <c r="O162" i="30"/>
  <c r="J278" i="30" s="1"/>
  <c r="N160" i="30"/>
  <c r="I276" i="30" s="1"/>
  <c r="O160" i="30"/>
  <c r="J276" i="30" s="1"/>
  <c r="M160" i="30"/>
  <c r="H276" i="30" s="1"/>
  <c r="J294" i="30"/>
  <c r="H294" i="30"/>
  <c r="J291" i="30"/>
  <c r="I291" i="30"/>
  <c r="H291" i="30"/>
  <c r="J288" i="30"/>
  <c r="I288" i="30"/>
  <c r="H288" i="30"/>
  <c r="J282" i="30"/>
  <c r="H282" i="30"/>
  <c r="K365" i="31" l="1"/>
  <c r="J321" i="31"/>
  <c r="K321" i="31"/>
  <c r="L321" i="31"/>
  <c r="K368" i="31"/>
  <c r="I369" i="31"/>
  <c r="K363" i="31"/>
  <c r="H369" i="31"/>
  <c r="K357" i="31"/>
  <c r="J369" i="31"/>
  <c r="K276" i="30"/>
  <c r="K279" i="30"/>
  <c r="K277" i="30"/>
  <c r="K294" i="30"/>
  <c r="I282" i="30"/>
  <c r="N159" i="30"/>
  <c r="I275" i="30" s="1"/>
  <c r="K275" i="30" s="1"/>
  <c r="K288" i="30"/>
  <c r="K291" i="30"/>
  <c r="N162" i="30"/>
  <c r="I278" i="30" s="1"/>
  <c r="K278" i="30" s="1"/>
  <c r="O164" i="30"/>
  <c r="M164" i="30"/>
  <c r="H280" i="30" s="1"/>
  <c r="K369" i="31" l="1"/>
  <c r="J280" i="30"/>
  <c r="N164" i="30"/>
  <c r="I280" i="30" s="1"/>
  <c r="F169" i="30"/>
  <c r="E169" i="30"/>
  <c r="D169" i="30"/>
  <c r="F164" i="30"/>
  <c r="E164" i="30"/>
  <c r="D164" i="30"/>
  <c r="I234" i="30"/>
  <c r="F292" i="30" s="1"/>
  <c r="H234" i="30"/>
  <c r="E292" i="30" s="1"/>
  <c r="G234" i="30"/>
  <c r="D292" i="30" s="1"/>
  <c r="I231" i="30"/>
  <c r="F289" i="30" s="1"/>
  <c r="H231" i="30"/>
  <c r="E289" i="30" s="1"/>
  <c r="G231" i="30"/>
  <c r="D289" i="30" s="1"/>
  <c r="D276" i="30"/>
  <c r="E276" i="30"/>
  <c r="F276" i="30"/>
  <c r="K280" i="30" l="1"/>
  <c r="F182" i="30"/>
  <c r="E182" i="30"/>
  <c r="D182" i="30"/>
  <c r="G276" i="30"/>
  <c r="G292" i="30"/>
  <c r="G289" i="30"/>
  <c r="H284" i="30"/>
  <c r="J284" i="30"/>
  <c r="H292" i="30"/>
  <c r="J292" i="30"/>
  <c r="J283" i="30"/>
  <c r="I284" i="30"/>
  <c r="I292" i="30"/>
  <c r="O169" i="30" l="1"/>
  <c r="K292" i="30"/>
  <c r="I297" i="30"/>
  <c r="M169" i="30"/>
  <c r="H283" i="30"/>
  <c r="N169" i="30"/>
  <c r="I283" i="30"/>
  <c r="H238" i="30"/>
  <c r="E296" i="30" s="1"/>
  <c r="I237" i="30"/>
  <c r="H237" i="30"/>
  <c r="E295" i="30" s="1"/>
  <c r="G237" i="30"/>
  <c r="J267" i="30"/>
  <c r="I267" i="30"/>
  <c r="H267" i="30"/>
  <c r="J266" i="30"/>
  <c r="I266" i="30"/>
  <c r="H266" i="30"/>
  <c r="J265" i="30"/>
  <c r="I265" i="30"/>
  <c r="H265" i="30"/>
  <c r="J250" i="30"/>
  <c r="I250" i="30"/>
  <c r="H250" i="30"/>
  <c r="I249" i="30"/>
  <c r="H249" i="30"/>
  <c r="U219" i="30"/>
  <c r="J248" i="30" s="1"/>
  <c r="T219" i="30"/>
  <c r="I248" i="30" s="1"/>
  <c r="S219" i="30"/>
  <c r="H248" i="30" s="1"/>
  <c r="J247" i="30"/>
  <c r="I247" i="30"/>
  <c r="H247" i="30"/>
  <c r="J285" i="30" l="1"/>
  <c r="O182" i="30"/>
  <c r="I285" i="30"/>
  <c r="N182" i="30"/>
  <c r="I298" i="30" s="1"/>
  <c r="H285" i="30"/>
  <c r="M182" i="30"/>
  <c r="K267" i="30"/>
  <c r="H256" i="30"/>
  <c r="J256" i="30"/>
  <c r="I256" i="30"/>
  <c r="I236" i="30"/>
  <c r="H236" i="30"/>
  <c r="G236" i="30"/>
  <c r="K265" i="30"/>
  <c r="K266" i="30"/>
  <c r="J249" i="30"/>
  <c r="K249" i="30" s="1"/>
  <c r="K247" i="30"/>
  <c r="K250" i="30"/>
  <c r="K248" i="30"/>
  <c r="H296" i="30"/>
  <c r="D295" i="30"/>
  <c r="J296" i="30"/>
  <c r="F295" i="30"/>
  <c r="I238" i="30"/>
  <c r="F296" i="30" s="1"/>
  <c r="G238" i="30"/>
  <c r="I268" i="30"/>
  <c r="H268" i="30"/>
  <c r="J268" i="30"/>
  <c r="K256" i="30" l="1"/>
  <c r="D294" i="30"/>
  <c r="E294" i="30"/>
  <c r="J295" i="30"/>
  <c r="F294" i="30"/>
  <c r="H295" i="30"/>
  <c r="K268" i="30"/>
  <c r="K296" i="30"/>
  <c r="G295" i="30"/>
  <c r="D296" i="30"/>
  <c r="G296" i="30" s="1"/>
  <c r="R256" i="30"/>
  <c r="Q256" i="30"/>
  <c r="P256" i="30"/>
  <c r="P266" i="30"/>
  <c r="Q266" i="30"/>
  <c r="R266" i="30"/>
  <c r="P267" i="30"/>
  <c r="Q267" i="30"/>
  <c r="R267" i="30"/>
  <c r="R265" i="30"/>
  <c r="Q265" i="30"/>
  <c r="P265" i="30"/>
  <c r="R250" i="30"/>
  <c r="Q250" i="30"/>
  <c r="P250" i="30"/>
  <c r="R249" i="30"/>
  <c r="R248" i="30"/>
  <c r="Q248" i="30"/>
  <c r="P248" i="30"/>
  <c r="R247" i="30"/>
  <c r="Q247" i="30"/>
  <c r="P247" i="30"/>
  <c r="R246" i="30"/>
  <c r="P246" i="30"/>
  <c r="Q246" i="30"/>
  <c r="K295" i="30" l="1"/>
  <c r="G294" i="30"/>
  <c r="S247" i="30"/>
  <c r="S246" i="30"/>
  <c r="S248" i="30"/>
  <c r="S250" i="30"/>
  <c r="S265" i="30"/>
  <c r="S267" i="30"/>
  <c r="S266" i="30"/>
  <c r="R268" i="30"/>
  <c r="P249" i="30"/>
  <c r="P268" i="30"/>
  <c r="Q268" i="30"/>
  <c r="Q249" i="30"/>
  <c r="U134" i="30"/>
  <c r="U152" i="30" s="1"/>
  <c r="T134" i="30" l="1"/>
  <c r="T152" i="30" s="1"/>
  <c r="Q269" i="30" s="1"/>
  <c r="S134" i="30"/>
  <c r="S152" i="30" s="1"/>
  <c r="P269" i="30" s="1"/>
  <c r="S249" i="30"/>
  <c r="S268" i="30"/>
  <c r="J298" i="30"/>
  <c r="J297" i="30"/>
  <c r="H298" i="30"/>
  <c r="H297" i="30"/>
  <c r="R269" i="30"/>
  <c r="R251" i="30"/>
  <c r="S217" i="30"/>
  <c r="H246" i="30" s="1"/>
  <c r="T217" i="30"/>
  <c r="I246" i="30" s="1"/>
  <c r="U217" i="30"/>
  <c r="J246" i="30" s="1"/>
  <c r="P251" i="30" l="1"/>
  <c r="Q251" i="30"/>
  <c r="K298" i="30"/>
  <c r="K297" i="30"/>
  <c r="S269" i="30"/>
  <c r="K246" i="30"/>
  <c r="S251" i="30" l="1"/>
  <c r="G27" i="27" l="1"/>
  <c r="H27" i="27"/>
  <c r="I27" i="27"/>
  <c r="E27" i="27"/>
  <c r="F27" i="27"/>
  <c r="D27" i="27"/>
  <c r="S222" i="30" l="1"/>
  <c r="S240" i="30" s="1"/>
  <c r="T222" i="30"/>
  <c r="T240" i="30" s="1"/>
  <c r="U222" i="30"/>
  <c r="U240" i="30" s="1"/>
  <c r="J251" i="30" l="1"/>
  <c r="J269" i="30"/>
  <c r="I269" i="30"/>
  <c r="I251" i="30"/>
  <c r="H269" i="30"/>
  <c r="H251" i="30"/>
  <c r="K251" i="30" l="1"/>
  <c r="K269" i="30"/>
  <c r="D263" i="30" l="1"/>
  <c r="E263" i="30"/>
  <c r="M292" i="30" s="1"/>
  <c r="F263" i="30"/>
  <c r="N292" i="30" s="1"/>
  <c r="D247" i="30"/>
  <c r="E247" i="30"/>
  <c r="M276" i="30" s="1"/>
  <c r="F247" i="30"/>
  <c r="L292" i="30" l="1"/>
  <c r="O292" i="30" s="1"/>
  <c r="G263" i="30"/>
  <c r="L276" i="30"/>
  <c r="G247" i="30"/>
  <c r="N276" i="30" l="1"/>
  <c r="O276" i="30" s="1"/>
  <c r="E267" i="30"/>
  <c r="M296" i="30" s="1"/>
  <c r="F260" i="30"/>
  <c r="N289" i="30" s="1"/>
  <c r="D260" i="30"/>
  <c r="E262" i="30"/>
  <c r="F259" i="30"/>
  <c r="D259" i="30"/>
  <c r="E265" i="30"/>
  <c r="M294" i="30" s="1"/>
  <c r="F266" i="30"/>
  <c r="N295" i="30" s="1"/>
  <c r="D266" i="30"/>
  <c r="D265" i="30"/>
  <c r="D28" i="30"/>
  <c r="F267" i="30"/>
  <c r="N296" i="30" s="1"/>
  <c r="D267" i="30"/>
  <c r="E260" i="30"/>
  <c r="M289" i="30" s="1"/>
  <c r="F262" i="30"/>
  <c r="D262" i="30"/>
  <c r="E259" i="30"/>
  <c r="F265" i="30"/>
  <c r="N294" i="30" s="1"/>
  <c r="E266" i="30"/>
  <c r="M295" i="30" s="1"/>
  <c r="L296" i="30" l="1"/>
  <c r="O296" i="30" s="1"/>
  <c r="G267" i="30"/>
  <c r="G259" i="30"/>
  <c r="L294" i="30"/>
  <c r="O294" i="30" s="1"/>
  <c r="G265" i="30"/>
  <c r="L289" i="30"/>
  <c r="O289" i="30" s="1"/>
  <c r="G260" i="30"/>
  <c r="G262" i="30"/>
  <c r="L295" i="30"/>
  <c r="O295" i="30" s="1"/>
  <c r="G266" i="30"/>
  <c r="F268" i="30"/>
  <c r="D268" i="30"/>
  <c r="E268" i="30"/>
  <c r="G268" i="30" l="1"/>
  <c r="D11" i="30"/>
  <c r="D16" i="30"/>
  <c r="E250" i="30"/>
  <c r="F248" i="30"/>
  <c r="F11" i="30"/>
  <c r="E254" i="30"/>
  <c r="D255" i="30"/>
  <c r="E11" i="30"/>
  <c r="E16" i="30"/>
  <c r="F246" i="30"/>
  <c r="F255" i="30"/>
  <c r="F254" i="30"/>
  <c r="F253" i="30"/>
  <c r="F16" i="30"/>
  <c r="D250" i="30"/>
  <c r="D254" i="30"/>
  <c r="F249" i="30"/>
  <c r="E255" i="30"/>
  <c r="F250" i="30"/>
  <c r="G255" i="30" l="1"/>
  <c r="G250" i="30"/>
  <c r="G254" i="30"/>
  <c r="D29" i="30"/>
  <c r="F256" i="30"/>
  <c r="E248" i="30"/>
  <c r="E246" i="30"/>
  <c r="D253" i="30"/>
  <c r="D248" i="30"/>
  <c r="G248" i="30" l="1"/>
  <c r="F269" i="30"/>
  <c r="F251" i="30"/>
  <c r="E256" i="30"/>
  <c r="E253" i="30"/>
  <c r="D256" i="30"/>
  <c r="G256" i="30" l="1"/>
  <c r="G253" i="30"/>
  <c r="D246" i="30" l="1"/>
  <c r="D249" i="30"/>
  <c r="G246" i="30" l="1"/>
  <c r="E251" i="30"/>
  <c r="E249" i="30"/>
  <c r="D251" i="30" l="1"/>
  <c r="G251" i="30" s="1"/>
  <c r="G249" i="30"/>
  <c r="E269" i="30"/>
  <c r="G269" i="30" l="1"/>
  <c r="E28" i="30" l="1"/>
  <c r="F28" i="30"/>
  <c r="C7" i="12"/>
  <c r="E29" i="30" l="1"/>
  <c r="F29" i="30"/>
  <c r="H5" i="16" l="1"/>
  <c r="E5" i="16"/>
  <c r="F5" i="16" s="1"/>
  <c r="G5" i="16" s="1"/>
  <c r="C7" i="8"/>
  <c r="I5" i="16" l="1"/>
  <c r="N25" i="10" l="1"/>
  <c r="W19" i="27" l="1"/>
  <c r="X19" i="27"/>
  <c r="V19" i="27"/>
  <c r="W18" i="27"/>
  <c r="X18" i="27"/>
  <c r="V18" i="27"/>
  <c r="V22" i="27"/>
  <c r="X21" i="27"/>
  <c r="W26" i="27"/>
  <c r="X26" i="27"/>
  <c r="W25" i="27"/>
  <c r="X25" i="27"/>
  <c r="X24" i="27"/>
  <c r="V24" i="27"/>
  <c r="O15" i="27"/>
  <c r="N15" i="27"/>
  <c r="M15" i="27"/>
  <c r="L15" i="27"/>
  <c r="K15" i="27"/>
  <c r="J15" i="27"/>
  <c r="I15" i="27"/>
  <c r="H15" i="27"/>
  <c r="G15" i="27"/>
  <c r="O10" i="27"/>
  <c r="N10" i="27"/>
  <c r="M10" i="27"/>
  <c r="L10" i="27"/>
  <c r="K10" i="27"/>
  <c r="J10" i="27"/>
  <c r="I10" i="27"/>
  <c r="H10" i="27"/>
  <c r="G10" i="27"/>
  <c r="X22" i="27"/>
  <c r="W22" i="27"/>
  <c r="W21" i="27"/>
  <c r="V6" i="27"/>
  <c r="W6" i="27"/>
  <c r="X6" i="27"/>
  <c r="G22" i="28"/>
  <c r="H22" i="28"/>
  <c r="I22" i="28"/>
  <c r="J22" i="28"/>
  <c r="K22" i="28"/>
  <c r="L22" i="28"/>
  <c r="M22" i="28"/>
  <c r="N22" i="28"/>
  <c r="O22" i="28"/>
  <c r="P22" i="28"/>
  <c r="Q22" i="28"/>
  <c r="R22" i="28"/>
  <c r="S22" i="28"/>
  <c r="T22" i="28"/>
  <c r="U22" i="28"/>
  <c r="M17" i="28"/>
  <c r="N17" i="28"/>
  <c r="O17" i="28"/>
  <c r="S17" i="28"/>
  <c r="T17" i="28"/>
  <c r="U17" i="28"/>
  <c r="V18" i="28"/>
  <c r="W18" i="28"/>
  <c r="X18" i="28"/>
  <c r="G11" i="28"/>
  <c r="H11" i="28"/>
  <c r="I11" i="28"/>
  <c r="J11" i="28"/>
  <c r="K11" i="28"/>
  <c r="L11" i="28"/>
  <c r="M11" i="28"/>
  <c r="N11" i="28"/>
  <c r="O11" i="28"/>
  <c r="S11" i="28"/>
  <c r="T11" i="28"/>
  <c r="U11" i="28"/>
  <c r="E10" i="12"/>
  <c r="D10" i="12"/>
  <c r="C6" i="12"/>
  <c r="C10" i="12" s="1"/>
  <c r="B29" i="10"/>
  <c r="E27" i="17"/>
  <c r="F27" i="17" s="1"/>
  <c r="G27" i="17" s="1"/>
  <c r="E11" i="17"/>
  <c r="F11" i="17" s="1"/>
  <c r="G11" i="17" s="1"/>
  <c r="E12" i="17"/>
  <c r="F12" i="17" s="1"/>
  <c r="G12" i="17" s="1"/>
  <c r="E13" i="17"/>
  <c r="F13" i="17" s="1"/>
  <c r="G13" i="17" s="1"/>
  <c r="E14" i="17"/>
  <c r="F14" i="17" s="1"/>
  <c r="G14" i="17" s="1"/>
  <c r="G7" i="16"/>
  <c r="C7" i="16"/>
  <c r="D7" i="16"/>
  <c r="E7" i="16"/>
  <c r="F7" i="16"/>
  <c r="H7" i="16"/>
  <c r="I7" i="16"/>
  <c r="K28" i="27" l="1"/>
  <c r="L28" i="27"/>
  <c r="J28" i="27"/>
  <c r="G28" i="27"/>
  <c r="N28" i="27"/>
  <c r="H28" i="27"/>
  <c r="O28" i="27"/>
  <c r="I28" i="27"/>
  <c r="M28" i="27"/>
  <c r="X27" i="27"/>
  <c r="H29" i="10"/>
  <c r="J29" i="10"/>
  <c r="F29" i="10"/>
  <c r="E29" i="10"/>
  <c r="C29" i="10"/>
  <c r="G29" i="10"/>
  <c r="K29" i="10"/>
  <c r="I29" i="10"/>
  <c r="M29" i="10"/>
  <c r="L29" i="10"/>
  <c r="D29" i="10"/>
  <c r="N23" i="28"/>
  <c r="M23" i="28"/>
  <c r="O23" i="28"/>
  <c r="K23" i="28"/>
  <c r="U23" i="28"/>
  <c r="S23" i="28"/>
  <c r="T23" i="28"/>
  <c r="L23" i="28"/>
  <c r="I23" i="28"/>
  <c r="H23" i="28"/>
  <c r="F15" i="27"/>
  <c r="J23" i="28"/>
  <c r="G23" i="28"/>
  <c r="V21" i="27"/>
  <c r="V26" i="27"/>
  <c r="V25" i="27"/>
  <c r="W24" i="27"/>
  <c r="W27" i="27" s="1"/>
  <c r="E15" i="27"/>
  <c r="D15" i="27"/>
  <c r="V27" i="27" l="1"/>
  <c r="D28" i="27"/>
  <c r="E28" i="27"/>
  <c r="F28" i="27"/>
  <c r="J25" i="10"/>
  <c r="K25" i="10"/>
  <c r="L25" i="10"/>
  <c r="I25" i="10"/>
  <c r="B25" i="10"/>
  <c r="M25" i="10"/>
  <c r="F25" i="10"/>
  <c r="E25" i="10"/>
  <c r="H25" i="10"/>
  <c r="G25" i="10"/>
  <c r="C25" i="10"/>
  <c r="N11" i="10" l="1"/>
  <c r="N12" i="10"/>
  <c r="N10" i="10"/>
  <c r="J10" i="10" s="1"/>
  <c r="N13" i="10"/>
  <c r="E13" i="10" s="1"/>
  <c r="J11" i="10" l="1"/>
  <c r="B11" i="10"/>
  <c r="D11" i="10"/>
  <c r="L11" i="10"/>
  <c r="F11" i="10"/>
  <c r="K11" i="10"/>
  <c r="C11" i="10"/>
  <c r="E11" i="10"/>
  <c r="I11" i="10"/>
  <c r="M11" i="10"/>
  <c r="G11" i="10"/>
  <c r="H11" i="10"/>
  <c r="K10" i="10"/>
  <c r="D10" i="10"/>
  <c r="L13" i="10"/>
  <c r="I13" i="10"/>
  <c r="D13" i="10"/>
  <c r="F10" i="10"/>
  <c r="L10" i="10"/>
  <c r="G10" i="10"/>
  <c r="E10" i="10"/>
  <c r="L12" i="10"/>
  <c r="F12" i="10"/>
  <c r="K12" i="10"/>
  <c r="B12" i="10"/>
  <c r="J12" i="10"/>
  <c r="D12" i="10"/>
  <c r="H12" i="10"/>
  <c r="I12" i="10"/>
  <c r="M12" i="10"/>
  <c r="G12" i="10"/>
  <c r="E12" i="10"/>
  <c r="C12" i="10"/>
  <c r="M13" i="10"/>
  <c r="K13" i="10"/>
  <c r="F13" i="10"/>
  <c r="G13" i="10"/>
  <c r="C13" i="10"/>
  <c r="J13" i="10"/>
  <c r="B13" i="10"/>
  <c r="H13" i="10"/>
  <c r="I10" i="10"/>
  <c r="M10" i="10"/>
  <c r="C10" i="10"/>
  <c r="B10" i="10"/>
  <c r="H10" i="10"/>
  <c r="P49" i="31" l="1"/>
  <c r="Q49" i="31"/>
  <c r="R49" i="31"/>
  <c r="S141" i="31" l="1"/>
  <c r="L390" i="31" s="1"/>
  <c r="T141" i="31"/>
  <c r="M390" i="31" s="1"/>
  <c r="U141" i="31"/>
  <c r="N390" i="31" s="1"/>
  <c r="U139" i="31"/>
  <c r="N388" i="31" s="1"/>
  <c r="S140" i="31"/>
  <c r="L389" i="31" s="1"/>
  <c r="T140" i="31"/>
  <c r="M389" i="31" s="1"/>
  <c r="U140" i="31"/>
  <c r="N389" i="31" s="1"/>
  <c r="S146" i="31"/>
  <c r="L395" i="31" s="1"/>
  <c r="T146" i="31"/>
  <c r="M395" i="31" s="1"/>
  <c r="U146" i="31"/>
  <c r="N395" i="31" s="1"/>
  <c r="S139" i="31" l="1"/>
  <c r="P142" i="31"/>
  <c r="S144" i="31"/>
  <c r="L393" i="31" s="1"/>
  <c r="Q142" i="31"/>
  <c r="T139" i="31"/>
  <c r="T144" i="31"/>
  <c r="M393" i="31" s="1"/>
  <c r="O390" i="31"/>
  <c r="U144" i="31"/>
  <c r="N393" i="31" s="1"/>
  <c r="U138" i="31"/>
  <c r="R142" i="31"/>
  <c r="O395" i="31"/>
  <c r="O389" i="31"/>
  <c r="U145" i="31"/>
  <c r="N394" i="31" s="1"/>
  <c r="S145" i="31"/>
  <c r="L394" i="31" s="1"/>
  <c r="T145" i="31"/>
  <c r="M394" i="31" s="1"/>
  <c r="S49" i="31" l="1"/>
  <c r="T49" i="31"/>
  <c r="U49" i="31"/>
  <c r="D73" i="31"/>
  <c r="F73" i="31"/>
  <c r="E73" i="31"/>
  <c r="N144" i="31"/>
  <c r="O138" i="31"/>
  <c r="N131" i="31"/>
  <c r="E352" i="31" s="1"/>
  <c r="M145" i="31"/>
  <c r="D366" i="31" s="1"/>
  <c r="O144" i="31"/>
  <c r="N145" i="31"/>
  <c r="E366" i="31" s="1"/>
  <c r="O141" i="31"/>
  <c r="O131" i="31"/>
  <c r="F352" i="31" s="1"/>
  <c r="N138" i="31"/>
  <c r="M144" i="31"/>
  <c r="O145" i="31"/>
  <c r="F366" i="31" s="1"/>
  <c r="M146" i="31"/>
  <c r="D367" i="31" s="1"/>
  <c r="O146" i="31"/>
  <c r="F367" i="31" s="1"/>
  <c r="N146" i="31"/>
  <c r="E367" i="31" s="1"/>
  <c r="N141" i="31"/>
  <c r="K147" i="31"/>
  <c r="S98" i="31"/>
  <c r="F98" i="31"/>
  <c r="G122" i="31"/>
  <c r="M282" i="31"/>
  <c r="L355" i="31" s="1"/>
  <c r="N282" i="31"/>
  <c r="M355" i="31" s="1"/>
  <c r="G147" i="31"/>
  <c r="J73" i="31"/>
  <c r="S122" i="31"/>
  <c r="N23" i="31"/>
  <c r="M73" i="31"/>
  <c r="L23" i="31"/>
  <c r="U73" i="31"/>
  <c r="Q23" i="31"/>
  <c r="H147" i="31"/>
  <c r="R73" i="31"/>
  <c r="G23" i="31"/>
  <c r="O49" i="31"/>
  <c r="O394" i="31"/>
  <c r="K73" i="31"/>
  <c r="E122" i="31"/>
  <c r="Q122" i="31"/>
  <c r="S73" i="31"/>
  <c r="R122" i="31"/>
  <c r="E49" i="31"/>
  <c r="L388" i="31"/>
  <c r="S142" i="31"/>
  <c r="O130" i="31"/>
  <c r="D23" i="31"/>
  <c r="K284" i="31"/>
  <c r="K296" i="31" s="1"/>
  <c r="O393" i="31"/>
  <c r="L396" i="31"/>
  <c r="U23" i="31"/>
  <c r="J49" i="31"/>
  <c r="R98" i="31"/>
  <c r="T122" i="31"/>
  <c r="D122" i="31"/>
  <c r="U122" i="31"/>
  <c r="H73" i="31"/>
  <c r="G73" i="31"/>
  <c r="P73" i="31"/>
  <c r="M49" i="31"/>
  <c r="Q98" i="31"/>
  <c r="O122" i="31"/>
  <c r="P98" i="31"/>
  <c r="L49" i="31"/>
  <c r="I73" i="31"/>
  <c r="Q73" i="31"/>
  <c r="T73" i="31"/>
  <c r="I98" i="31"/>
  <c r="K98" i="31"/>
  <c r="L147" i="31"/>
  <c r="N49" i="31"/>
  <c r="P122" i="31"/>
  <c r="F122" i="31"/>
  <c r="O282" i="31"/>
  <c r="N355" i="31" s="1"/>
  <c r="P147" i="31"/>
  <c r="S147" i="31" s="1"/>
  <c r="E98" i="31"/>
  <c r="G98" i="31"/>
  <c r="I23" i="31"/>
  <c r="N73" i="31"/>
  <c r="M23" i="31"/>
  <c r="J147" i="31"/>
  <c r="I122" i="31"/>
  <c r="H23" i="31"/>
  <c r="R23" i="31"/>
  <c r="I147" i="31"/>
  <c r="O23" i="31"/>
  <c r="H98" i="31"/>
  <c r="U98" i="31"/>
  <c r="J23" i="31"/>
  <c r="J98" i="31"/>
  <c r="R147" i="31"/>
  <c r="U147" i="31" s="1"/>
  <c r="Q147" i="31"/>
  <c r="T147" i="31" s="1"/>
  <c r="F23" i="31"/>
  <c r="L284" i="31"/>
  <c r="L296" i="31" s="1"/>
  <c r="N387" i="31"/>
  <c r="U142" i="31"/>
  <c r="N130" i="31"/>
  <c r="E23" i="31"/>
  <c r="J284" i="31"/>
  <c r="J296" i="31" s="1"/>
  <c r="M388" i="31"/>
  <c r="M391" i="31" s="1"/>
  <c r="T142" i="31"/>
  <c r="M122" i="31"/>
  <c r="L73" i="31"/>
  <c r="D98" i="31"/>
  <c r="P23" i="31"/>
  <c r="D49" i="31"/>
  <c r="T23" i="31"/>
  <c r="L98" i="31"/>
  <c r="H122" i="31"/>
  <c r="K49" i="31"/>
  <c r="O73" i="31"/>
  <c r="F49" i="31"/>
  <c r="N122" i="31"/>
  <c r="T98" i="31"/>
  <c r="S23" i="31"/>
  <c r="K23" i="31"/>
  <c r="N396" i="31"/>
  <c r="M396" i="31"/>
  <c r="R44" i="31"/>
  <c r="P44" i="31"/>
  <c r="I44" i="31"/>
  <c r="G44" i="31"/>
  <c r="H44" i="31"/>
  <c r="P68" i="31"/>
  <c r="X21" i="28"/>
  <c r="W20" i="28"/>
  <c r="X20" i="28"/>
  <c r="W21" i="28"/>
  <c r="X16" i="28"/>
  <c r="W16" i="28"/>
  <c r="U93" i="31"/>
  <c r="D68" i="31"/>
  <c r="E68" i="31"/>
  <c r="M68" i="31"/>
  <c r="P93" i="31"/>
  <c r="S93" i="31"/>
  <c r="J142" i="31"/>
  <c r="L142" i="31"/>
  <c r="Q93" i="31"/>
  <c r="R117" i="31"/>
  <c r="R93" i="31"/>
  <c r="J18" i="31"/>
  <c r="P117" i="31"/>
  <c r="L44" i="31"/>
  <c r="L18" i="31"/>
  <c r="J44" i="31"/>
  <c r="S68" i="31"/>
  <c r="O68" i="31"/>
  <c r="K44" i="31"/>
  <c r="T68" i="31"/>
  <c r="Q68" i="31"/>
  <c r="N18" i="31"/>
  <c r="O18" i="31"/>
  <c r="K142" i="31"/>
  <c r="F93" i="31"/>
  <c r="U68" i="31"/>
  <c r="I93" i="31"/>
  <c r="N68" i="31"/>
  <c r="G117" i="31"/>
  <c r="H117" i="31"/>
  <c r="G18" i="31"/>
  <c r="P18" i="31"/>
  <c r="G142" i="31"/>
  <c r="H142" i="31"/>
  <c r="L93" i="31"/>
  <c r="O44" i="31"/>
  <c r="M117" i="31"/>
  <c r="N117" i="31"/>
  <c r="T117" i="31"/>
  <c r="U117" i="31"/>
  <c r="D117" i="31"/>
  <c r="E117" i="31"/>
  <c r="I68" i="31"/>
  <c r="S44" i="31"/>
  <c r="L68" i="31"/>
  <c r="F68" i="31"/>
  <c r="Q117" i="31"/>
  <c r="U18" i="31"/>
  <c r="K18" i="31"/>
  <c r="M18" i="31"/>
  <c r="E93" i="31"/>
  <c r="G93" i="31"/>
  <c r="H93" i="31"/>
  <c r="R68" i="31"/>
  <c r="I117" i="31"/>
  <c r="H18" i="31"/>
  <c r="I18" i="31"/>
  <c r="Q18" i="31"/>
  <c r="R18" i="31"/>
  <c r="I142" i="31"/>
  <c r="T93" i="31"/>
  <c r="J93" i="31"/>
  <c r="K93" i="31"/>
  <c r="M44" i="31"/>
  <c r="N44" i="31"/>
  <c r="O117" i="31"/>
  <c r="S117" i="31"/>
  <c r="F117" i="31"/>
  <c r="G68" i="31"/>
  <c r="H68" i="31"/>
  <c r="T44" i="31"/>
  <c r="U44" i="31"/>
  <c r="K68" i="31"/>
  <c r="S18" i="31"/>
  <c r="T18" i="31"/>
  <c r="H136" i="31" l="1"/>
  <c r="H148" i="31" s="1"/>
  <c r="Q111" i="31"/>
  <c r="N139" i="31"/>
  <c r="E360" i="31" s="1"/>
  <c r="N135" i="31"/>
  <c r="E356" i="31" s="1"/>
  <c r="O135" i="31"/>
  <c r="F356" i="31" s="1"/>
  <c r="M133" i="31"/>
  <c r="D354" i="31" s="1"/>
  <c r="O133" i="31"/>
  <c r="F354" i="31" s="1"/>
  <c r="N133" i="31"/>
  <c r="E354" i="31" s="1"/>
  <c r="O139" i="31"/>
  <c r="F360" i="31" s="1"/>
  <c r="O140" i="31"/>
  <c r="F361" i="31" s="1"/>
  <c r="O132" i="31"/>
  <c r="F353" i="31" s="1"/>
  <c r="M140" i="31"/>
  <c r="D361" i="31" s="1"/>
  <c r="D44" i="31"/>
  <c r="O38" i="31"/>
  <c r="O50" i="31" s="1"/>
  <c r="R12" i="31"/>
  <c r="R24" i="31" s="1"/>
  <c r="L87" i="31"/>
  <c r="L99" i="31" s="1"/>
  <c r="R62" i="31"/>
  <c r="R74" i="31" s="1"/>
  <c r="L62" i="31"/>
  <c r="L74" i="31" s="1"/>
  <c r="R38" i="31"/>
  <c r="R50" i="31" s="1"/>
  <c r="O12" i="31"/>
  <c r="O24" i="31" s="1"/>
  <c r="O111" i="31"/>
  <c r="O123" i="31" s="1"/>
  <c r="L12" i="31"/>
  <c r="L24" i="31" s="1"/>
  <c r="U38" i="31"/>
  <c r="U50" i="31" s="1"/>
  <c r="F62" i="31"/>
  <c r="F74" i="31" s="1"/>
  <c r="I38" i="31"/>
  <c r="I50" i="31" s="1"/>
  <c r="O355" i="31"/>
  <c r="R87" i="31"/>
  <c r="R99" i="31" s="1"/>
  <c r="F351" i="31"/>
  <c r="U87" i="31"/>
  <c r="U99" i="31" s="1"/>
  <c r="U12" i="31"/>
  <c r="U24" i="31" s="1"/>
  <c r="O62" i="31"/>
  <c r="O74" i="31" s="1"/>
  <c r="F87" i="31"/>
  <c r="F99" i="31" s="1"/>
  <c r="F38" i="31"/>
  <c r="E351" i="31"/>
  <c r="I12" i="31"/>
  <c r="I24" i="31" s="1"/>
  <c r="U62" i="31"/>
  <c r="U74" i="31" s="1"/>
  <c r="I111" i="31"/>
  <c r="I123" i="31" s="1"/>
  <c r="S62" i="31"/>
  <c r="S74" i="31" s="1"/>
  <c r="J87" i="31"/>
  <c r="J99" i="31" s="1"/>
  <c r="M111" i="31"/>
  <c r="M123" i="31" s="1"/>
  <c r="J12" i="31"/>
  <c r="J24" i="31" s="1"/>
  <c r="G111" i="31"/>
  <c r="G123" i="31" s="1"/>
  <c r="E44" i="31"/>
  <c r="F44" i="31"/>
  <c r="U148" i="31"/>
  <c r="Q123" i="31"/>
  <c r="H62" i="31"/>
  <c r="Q87" i="31"/>
  <c r="Q99" i="31" s="1"/>
  <c r="K87" i="31"/>
  <c r="K99" i="31" s="1"/>
  <c r="P148" i="31"/>
  <c r="Q12" i="31"/>
  <c r="Q24" i="31" s="1"/>
  <c r="K62" i="31"/>
  <c r="K74" i="31" s="1"/>
  <c r="T38" i="31"/>
  <c r="T50" i="31" s="1"/>
  <c r="H12" i="31"/>
  <c r="H24" i="31" s="1"/>
  <c r="H87" i="31"/>
  <c r="H99" i="31" s="1"/>
  <c r="E87" i="31"/>
  <c r="E99" i="31" s="1"/>
  <c r="E38" i="31"/>
  <c r="Q38" i="31"/>
  <c r="T12" i="31"/>
  <c r="T24" i="31" s="1"/>
  <c r="T62" i="31"/>
  <c r="T74" i="31" s="1"/>
  <c r="H38" i="31"/>
  <c r="H50" i="31" s="1"/>
  <c r="N38" i="31"/>
  <c r="N50" i="31" s="1"/>
  <c r="K38" i="31"/>
  <c r="K50" i="31" s="1"/>
  <c r="H111" i="31"/>
  <c r="H123" i="31" s="1"/>
  <c r="W19" i="28"/>
  <c r="E22" i="28"/>
  <c r="V19" i="28"/>
  <c r="D22" i="28"/>
  <c r="G366" i="31"/>
  <c r="E365" i="31"/>
  <c r="N147" i="31"/>
  <c r="E359" i="31"/>
  <c r="D365" i="31"/>
  <c r="M147" i="31"/>
  <c r="L391" i="31"/>
  <c r="O388" i="31"/>
  <c r="X19" i="28"/>
  <c r="F22" i="28"/>
  <c r="O281" i="31"/>
  <c r="N354" i="31" s="1"/>
  <c r="I284" i="31"/>
  <c r="M397" i="31"/>
  <c r="M38" i="31"/>
  <c r="M50" i="31" s="1"/>
  <c r="S38" i="31"/>
  <c r="S50" i="31" s="1"/>
  <c r="P62" i="31"/>
  <c r="P74" i="31" s="1"/>
  <c r="D38" i="31"/>
  <c r="T148" i="31"/>
  <c r="Q148" i="31"/>
  <c r="R148" i="31"/>
  <c r="E18" i="31"/>
  <c r="O396" i="31"/>
  <c r="S148" i="31"/>
  <c r="V21" i="28"/>
  <c r="N391" i="31"/>
  <c r="N397" i="31" s="1"/>
  <c r="O387" i="31"/>
  <c r="F365" i="31"/>
  <c r="O147" i="31"/>
  <c r="F359" i="31"/>
  <c r="H284" i="31"/>
  <c r="N281" i="31"/>
  <c r="M354" i="31" s="1"/>
  <c r="M357" i="31" s="1"/>
  <c r="M369" i="31" s="1"/>
  <c r="D62" i="31"/>
  <c r="D74" i="31" s="1"/>
  <c r="P38" i="31"/>
  <c r="P50" i="31" s="1"/>
  <c r="M12" i="31"/>
  <c r="M24" i="31" s="1"/>
  <c r="P12" i="31"/>
  <c r="P24" i="31" s="1"/>
  <c r="P87" i="31"/>
  <c r="P99" i="31" s="1"/>
  <c r="E12" i="31"/>
  <c r="V20" i="28"/>
  <c r="M281" i="31"/>
  <c r="L354" i="31" s="1"/>
  <c r="G284" i="31"/>
  <c r="G367" i="31"/>
  <c r="N111" i="31"/>
  <c r="N123" i="31" s="1"/>
  <c r="F18" i="31"/>
  <c r="K12" i="31"/>
  <c r="K24" i="31" s="1"/>
  <c r="J38" i="31"/>
  <c r="J50" i="31" s="1"/>
  <c r="R111" i="31"/>
  <c r="R123" i="31" s="1"/>
  <c r="L38" i="31"/>
  <c r="P111" i="31"/>
  <c r="P123" i="31" s="1"/>
  <c r="I62" i="31"/>
  <c r="D111" i="31"/>
  <c r="D123" i="31" s="1"/>
  <c r="T111" i="31"/>
  <c r="T123" i="31" s="1"/>
  <c r="N62" i="31"/>
  <c r="N74" i="31" s="1"/>
  <c r="F50" i="31" l="1"/>
  <c r="D50" i="31"/>
  <c r="E50" i="31"/>
  <c r="F12" i="31"/>
  <c r="F24" i="31" s="1"/>
  <c r="G354" i="31"/>
  <c r="S111" i="31"/>
  <c r="S123" i="31" s="1"/>
  <c r="E24" i="31"/>
  <c r="L50" i="31"/>
  <c r="L136" i="31"/>
  <c r="L148" i="31" s="1"/>
  <c r="G136" i="31"/>
  <c r="G148" i="31" s="1"/>
  <c r="T87" i="31"/>
  <c r="T99" i="31" s="1"/>
  <c r="S87" i="31"/>
  <c r="S99" i="31" s="1"/>
  <c r="M284" i="31"/>
  <c r="M296" i="31" s="1"/>
  <c r="G296" i="31"/>
  <c r="N284" i="31"/>
  <c r="N296" i="31" s="1"/>
  <c r="H296" i="31"/>
  <c r="F368" i="31"/>
  <c r="I296" i="31"/>
  <c r="O284" i="31"/>
  <c r="O296" i="31" s="1"/>
  <c r="F111" i="31"/>
  <c r="F123" i="31" s="1"/>
  <c r="U111" i="31"/>
  <c r="U123" i="31" s="1"/>
  <c r="F363" i="31"/>
  <c r="X22" i="28"/>
  <c r="V22" i="28"/>
  <c r="J136" i="31"/>
  <c r="J148" i="31" s="1"/>
  <c r="G365" i="31"/>
  <c r="D368" i="31"/>
  <c r="E368" i="31"/>
  <c r="I136" i="31"/>
  <c r="I148" i="31" s="1"/>
  <c r="I87" i="31"/>
  <c r="I99" i="31" s="1"/>
  <c r="O354" i="31"/>
  <c r="L357" i="31"/>
  <c r="L397" i="31"/>
  <c r="O397" i="31" s="1"/>
  <c r="O391" i="31"/>
  <c r="W22" i="28"/>
  <c r="F17" i="28"/>
  <c r="O142" i="31"/>
  <c r="O136" i="31" l="1"/>
  <c r="O148" i="31" s="1"/>
  <c r="O134" i="31"/>
  <c r="F355" i="31" s="1"/>
  <c r="E62" i="31"/>
  <c r="E74" i="31" s="1"/>
  <c r="N134" i="31"/>
  <c r="E355" i="31" s="1"/>
  <c r="N24" i="10"/>
  <c r="G368" i="31"/>
  <c r="D25" i="10"/>
  <c r="N26" i="10"/>
  <c r="O357" i="31"/>
  <c r="L369" i="31"/>
  <c r="O369" i="31" s="1"/>
  <c r="F369" i="31"/>
  <c r="F11" i="28"/>
  <c r="H26" i="10" l="1"/>
  <c r="L26" i="10"/>
  <c r="E26" i="10"/>
  <c r="M26" i="10"/>
  <c r="C26" i="10"/>
  <c r="G26" i="10"/>
  <c r="B26" i="10"/>
  <c r="F26" i="10"/>
  <c r="J26" i="10"/>
  <c r="D26" i="10"/>
  <c r="I26" i="10"/>
  <c r="K26" i="10"/>
  <c r="C26" i="9"/>
  <c r="G24" i="10"/>
  <c r="K24" i="10"/>
  <c r="F24" i="10"/>
  <c r="J24" i="10"/>
  <c r="H24" i="10"/>
  <c r="M24" i="10"/>
  <c r="I24" i="10"/>
  <c r="B24" i="10"/>
  <c r="D24" i="10"/>
  <c r="E24" i="10"/>
  <c r="L24" i="10"/>
  <c r="C24" i="10"/>
  <c r="F23" i="28"/>
  <c r="D26" i="9" l="1"/>
  <c r="E26" i="9" s="1"/>
  <c r="F26" i="9" s="1"/>
  <c r="D29" i="17"/>
  <c r="E29" i="17" s="1"/>
  <c r="F29" i="17" s="1"/>
  <c r="G29" i="17" s="1"/>
  <c r="N140" i="31" l="1"/>
  <c r="Q44" i="31" l="1"/>
  <c r="Q50" i="31" s="1"/>
  <c r="K136" i="31"/>
  <c r="K148" i="31" s="1"/>
  <c r="M141" i="31"/>
  <c r="M135" i="31" l="1"/>
  <c r="D356" i="31" s="1"/>
  <c r="M130" i="31"/>
  <c r="G87" i="31"/>
  <c r="G99" i="31" s="1"/>
  <c r="G62" i="31"/>
  <c r="J68" i="31"/>
  <c r="N12" i="31"/>
  <c r="N24" i="31" s="1"/>
  <c r="E17" i="28"/>
  <c r="E361" i="31"/>
  <c r="N142" i="31"/>
  <c r="M139" i="31"/>
  <c r="M138" i="31"/>
  <c r="M62" i="31"/>
  <c r="M74" i="31" s="1"/>
  <c r="G356" i="31" l="1"/>
  <c r="G12" i="31"/>
  <c r="G24" i="31" s="1"/>
  <c r="D18" i="31"/>
  <c r="D351" i="31"/>
  <c r="S12" i="31"/>
  <c r="S24" i="31" s="1"/>
  <c r="D17" i="28"/>
  <c r="D87" i="31"/>
  <c r="D93" i="31"/>
  <c r="D360" i="31"/>
  <c r="E111" i="31"/>
  <c r="E123" i="31" s="1"/>
  <c r="G38" i="31"/>
  <c r="G50" i="31" s="1"/>
  <c r="G361" i="31"/>
  <c r="E363" i="31"/>
  <c r="N132" i="31" l="1"/>
  <c r="M134" i="31"/>
  <c r="D355" i="31" s="1"/>
  <c r="M131" i="31"/>
  <c r="Q62" i="31"/>
  <c r="Q74" i="31" s="1"/>
  <c r="D99" i="31"/>
  <c r="G360" i="31"/>
  <c r="V16" i="28"/>
  <c r="D359" i="31"/>
  <c r="M142" i="31"/>
  <c r="D12" i="31"/>
  <c r="D24" i="31" s="1"/>
  <c r="E11" i="28"/>
  <c r="G351" i="31"/>
  <c r="G355" i="31" l="1"/>
  <c r="J62" i="31"/>
  <c r="J74" i="31" s="1"/>
  <c r="M132" i="31"/>
  <c r="D353" i="31" s="1"/>
  <c r="D352" i="31"/>
  <c r="E23" i="28"/>
  <c r="E353" i="31"/>
  <c r="N136" i="31"/>
  <c r="N148" i="31" s="1"/>
  <c r="D11" i="28"/>
  <c r="G359" i="31"/>
  <c r="D363" i="31"/>
  <c r="G363" i="31" l="1"/>
  <c r="D23" i="28"/>
  <c r="C25" i="9"/>
  <c r="D25" i="9" s="1"/>
  <c r="E25" i="9" s="1"/>
  <c r="F25" i="9" s="1"/>
  <c r="G352" i="31"/>
  <c r="D357" i="31"/>
  <c r="E357" i="31"/>
  <c r="G353" i="31"/>
  <c r="M136" i="31"/>
  <c r="M148" i="31" s="1"/>
  <c r="E369" i="31" l="1"/>
  <c r="G357" i="31"/>
  <c r="D369" i="31"/>
  <c r="G369" i="31" l="1"/>
  <c r="I270" i="31" l="1"/>
  <c r="M172" i="31" l="1"/>
  <c r="L172" i="31"/>
  <c r="I172" i="31"/>
  <c r="T172" i="31"/>
  <c r="Q172" i="31"/>
  <c r="L196" i="31"/>
  <c r="G196" i="31"/>
  <c r="D196" i="31"/>
  <c r="N196" i="31"/>
  <c r="T196" i="31"/>
  <c r="I220" i="31"/>
  <c r="O220" i="31"/>
  <c r="O245" i="31"/>
  <c r="E245" i="31"/>
  <c r="T220" i="31"/>
  <c r="L270" i="31"/>
  <c r="D270" i="31"/>
  <c r="N172" i="31"/>
  <c r="U172" i="31"/>
  <c r="R172" i="31"/>
  <c r="H196" i="31"/>
  <c r="E196" i="31"/>
  <c r="P196" i="31"/>
  <c r="O196" i="31"/>
  <c r="D220" i="31"/>
  <c r="U196" i="31"/>
  <c r="J220" i="31"/>
  <c r="P220" i="31"/>
  <c r="S245" i="31"/>
  <c r="P245" i="31"/>
  <c r="J245" i="31"/>
  <c r="G245" i="31"/>
  <c r="F245" i="31"/>
  <c r="U220" i="31"/>
  <c r="E270" i="31"/>
  <c r="M267" i="31"/>
  <c r="H393" i="31" s="1"/>
  <c r="N267" i="31"/>
  <c r="I393" i="31" s="1"/>
  <c r="M268" i="31"/>
  <c r="H394" i="31" s="1"/>
  <c r="N269" i="31"/>
  <c r="I395" i="31" s="1"/>
  <c r="Q395" i="31" s="1"/>
  <c r="O268" i="31"/>
  <c r="J394" i="31" s="1"/>
  <c r="R394" i="31" s="1"/>
  <c r="O269" i="31"/>
  <c r="J395" i="31" s="1"/>
  <c r="R395" i="31" s="1"/>
  <c r="M269" i="31"/>
  <c r="H395" i="31" s="1"/>
  <c r="O267" i="31"/>
  <c r="J393" i="31" s="1"/>
  <c r="N268" i="31"/>
  <c r="I394" i="31" s="1"/>
  <c r="Q394" i="31" s="1"/>
  <c r="D172" i="31"/>
  <c r="E172" i="31"/>
  <c r="O172" i="31"/>
  <c r="J172" i="31"/>
  <c r="G172" i="31"/>
  <c r="J196" i="31"/>
  <c r="I196" i="31"/>
  <c r="F196" i="31"/>
  <c r="Q196" i="31"/>
  <c r="E220" i="31"/>
  <c r="G220" i="31"/>
  <c r="K220" i="31"/>
  <c r="Q220" i="31"/>
  <c r="M220" i="31"/>
  <c r="T245" i="31"/>
  <c r="Q245" i="31"/>
  <c r="M245" i="31"/>
  <c r="K245" i="31"/>
  <c r="H245" i="31"/>
  <c r="J270" i="31"/>
  <c r="F270" i="31"/>
  <c r="F172" i="31"/>
  <c r="K172" i="31"/>
  <c r="H172" i="31"/>
  <c r="S172" i="31"/>
  <c r="P172" i="31"/>
  <c r="K196" i="31"/>
  <c r="R196" i="31"/>
  <c r="M196" i="31"/>
  <c r="F220" i="31"/>
  <c r="S196" i="31"/>
  <c r="H220" i="31"/>
  <c r="L220" i="31"/>
  <c r="R220" i="31"/>
  <c r="N220" i="31"/>
  <c r="U245" i="31"/>
  <c r="R245" i="31"/>
  <c r="N245" i="31"/>
  <c r="L245" i="31"/>
  <c r="I245" i="31"/>
  <c r="D245" i="31"/>
  <c r="S220" i="31"/>
  <c r="K270" i="31"/>
  <c r="H270" i="31"/>
  <c r="G259" i="31"/>
  <c r="S240" i="31"/>
  <c r="K265" i="31" l="1"/>
  <c r="D265" i="31"/>
  <c r="U240" i="31"/>
  <c r="T240" i="31"/>
  <c r="J265" i="31"/>
  <c r="L265" i="31"/>
  <c r="E265" i="31"/>
  <c r="F265" i="31"/>
  <c r="E240" i="31"/>
  <c r="O264" i="31"/>
  <c r="J390" i="31" s="1"/>
  <c r="R390" i="31" s="1"/>
  <c r="M262" i="31"/>
  <c r="H388" i="31" s="1"/>
  <c r="M264" i="31"/>
  <c r="H390" i="31" s="1"/>
  <c r="M253" i="31"/>
  <c r="N253" i="31"/>
  <c r="M254" i="31"/>
  <c r="N270" i="31"/>
  <c r="N261" i="31"/>
  <c r="N254" i="31"/>
  <c r="I380" i="31" s="1"/>
  <c r="Q380" i="31" s="1"/>
  <c r="O254" i="31"/>
  <c r="J380" i="31" s="1"/>
  <c r="R380" i="31" s="1"/>
  <c r="O253" i="31"/>
  <c r="O270" i="31"/>
  <c r="O262" i="31"/>
  <c r="J388" i="31" s="1"/>
  <c r="R388" i="31" s="1"/>
  <c r="N264" i="31"/>
  <c r="I390" i="31" s="1"/>
  <c r="Q390" i="31" s="1"/>
  <c r="M261" i="31"/>
  <c r="M270" i="31"/>
  <c r="O261" i="31"/>
  <c r="N262" i="31"/>
  <c r="I388" i="31" s="1"/>
  <c r="Q388" i="31" s="1"/>
  <c r="F240" i="31"/>
  <c r="I240" i="31"/>
  <c r="I396" i="31"/>
  <c r="Q396" i="31" s="1"/>
  <c r="Q393" i="31"/>
  <c r="K394" i="31"/>
  <c r="P394" i="31"/>
  <c r="S394" i="31" s="1"/>
  <c r="S167" i="31"/>
  <c r="R240" i="31"/>
  <c r="G240" i="31"/>
  <c r="L240" i="31"/>
  <c r="K395" i="31"/>
  <c r="P395" i="31"/>
  <c r="S395" i="31" s="1"/>
  <c r="R215" i="31"/>
  <c r="M240" i="31"/>
  <c r="K240" i="31"/>
  <c r="N240" i="31"/>
  <c r="P240" i="31"/>
  <c r="O240" i="31"/>
  <c r="K393" i="31"/>
  <c r="H396" i="31"/>
  <c r="P393" i="31"/>
  <c r="Q240" i="31"/>
  <c r="J396" i="31"/>
  <c r="R396" i="31" s="1"/>
  <c r="R393" i="31"/>
  <c r="J240" i="31"/>
  <c r="H240" i="31"/>
  <c r="D240" i="31"/>
  <c r="P215" i="31"/>
  <c r="F191" i="31"/>
  <c r="F215" i="31"/>
  <c r="Q191" i="31"/>
  <c r="I191" i="31"/>
  <c r="J167" i="31"/>
  <c r="U167" i="31"/>
  <c r="T167" i="31"/>
  <c r="N215" i="31"/>
  <c r="G191" i="31"/>
  <c r="S215" i="31"/>
  <c r="S191" i="31"/>
  <c r="L191" i="31"/>
  <c r="D191" i="31"/>
  <c r="Q167" i="31"/>
  <c r="K215" i="31"/>
  <c r="P191" i="31"/>
  <c r="E215" i="31"/>
  <c r="H215" i="31"/>
  <c r="I167" i="31"/>
  <c r="K191" i="31"/>
  <c r="O191" i="31"/>
  <c r="G167" i="31"/>
  <c r="W6" i="28"/>
  <c r="X14" i="28"/>
  <c r="D167" i="31"/>
  <c r="O215" i="31"/>
  <c r="T215" i="31"/>
  <c r="Q215" i="31"/>
  <c r="L215" i="31"/>
  <c r="J215" i="31"/>
  <c r="I215" i="31"/>
  <c r="U191" i="31"/>
  <c r="D215" i="31"/>
  <c r="G215" i="31"/>
  <c r="R191" i="31"/>
  <c r="N191" i="31"/>
  <c r="H167" i="31"/>
  <c r="L167" i="31"/>
  <c r="M167" i="31"/>
  <c r="O167" i="31"/>
  <c r="W10" i="28"/>
  <c r="M215" i="31"/>
  <c r="H191" i="31"/>
  <c r="T191" i="31"/>
  <c r="J191" i="31"/>
  <c r="M191" i="31"/>
  <c r="E191" i="31"/>
  <c r="K167" i="31"/>
  <c r="P167" i="31"/>
  <c r="N167" i="31"/>
  <c r="R167" i="31"/>
  <c r="W14" i="28"/>
  <c r="X6" i="28"/>
  <c r="S161" i="31" l="1"/>
  <c r="S173" i="31" s="1"/>
  <c r="E185" i="31"/>
  <c r="H74" i="31" s="1"/>
  <c r="N209" i="31"/>
  <c r="N221" i="31" s="1"/>
  <c r="J259" i="31"/>
  <c r="J271" i="31" s="1"/>
  <c r="N258" i="31"/>
  <c r="I384" i="31" s="1"/>
  <c r="Q384" i="31" s="1"/>
  <c r="E167" i="31"/>
  <c r="N263" i="31"/>
  <c r="I389" i="31" s="1"/>
  <c r="Q389" i="31" s="1"/>
  <c r="M256" i="31"/>
  <c r="H382" i="31" s="1"/>
  <c r="M234" i="31"/>
  <c r="M246" i="31" s="1"/>
  <c r="O263" i="31"/>
  <c r="O265" i="31" s="1"/>
  <c r="I161" i="31"/>
  <c r="I173" i="31" s="1"/>
  <c r="L161" i="31"/>
  <c r="L173" i="31" s="1"/>
  <c r="N256" i="31"/>
  <c r="I382" i="31" s="1"/>
  <c r="Q382" i="31" s="1"/>
  <c r="M258" i="31"/>
  <c r="H384" i="31" s="1"/>
  <c r="M263" i="31"/>
  <c r="H389" i="31" s="1"/>
  <c r="F185" i="31"/>
  <c r="I74" i="31" s="1"/>
  <c r="O209" i="31"/>
  <c r="O221" i="31" s="1"/>
  <c r="O258" i="31"/>
  <c r="J384" i="31" s="1"/>
  <c r="R384" i="31" s="1"/>
  <c r="S393" i="31"/>
  <c r="G234" i="31"/>
  <c r="G246" i="31" s="1"/>
  <c r="F209" i="31"/>
  <c r="F221" i="31" s="1"/>
  <c r="D259" i="31"/>
  <c r="D271" i="31" s="1"/>
  <c r="I185" i="31"/>
  <c r="I197" i="31" s="1"/>
  <c r="R161" i="31"/>
  <c r="R173" i="31" s="1"/>
  <c r="H161" i="31"/>
  <c r="H173" i="31" s="1"/>
  <c r="L259" i="31"/>
  <c r="L271" i="31" s="1"/>
  <c r="O185" i="31"/>
  <c r="O197" i="31" s="1"/>
  <c r="I234" i="31"/>
  <c r="I246" i="31" s="1"/>
  <c r="H209" i="31"/>
  <c r="H221" i="31" s="1"/>
  <c r="L209" i="31"/>
  <c r="L221" i="31" s="1"/>
  <c r="F161" i="31"/>
  <c r="T209" i="31"/>
  <c r="T221" i="31" s="1"/>
  <c r="R209" i="31"/>
  <c r="R221" i="31" s="1"/>
  <c r="V14" i="28"/>
  <c r="W13" i="28"/>
  <c r="L185" i="31"/>
  <c r="L197" i="31" s="1"/>
  <c r="K209" i="31"/>
  <c r="K221" i="31" s="1"/>
  <c r="X13" i="28"/>
  <c r="Q234" i="31"/>
  <c r="Q246" i="31" s="1"/>
  <c r="R234" i="31"/>
  <c r="R246" i="31" s="1"/>
  <c r="I387" i="31"/>
  <c r="Q209" i="31"/>
  <c r="Q221" i="31" s="1"/>
  <c r="H234" i="31"/>
  <c r="H246" i="31" s="1"/>
  <c r="H259" i="31"/>
  <c r="H271" i="31" s="1"/>
  <c r="S234" i="31"/>
  <c r="S246" i="31" s="1"/>
  <c r="U161" i="31"/>
  <c r="U173" i="31" s="1"/>
  <c r="I379" i="31"/>
  <c r="J387" i="31"/>
  <c r="K388" i="31"/>
  <c r="P388" i="31"/>
  <c r="S388" i="31" s="1"/>
  <c r="X10" i="28"/>
  <c r="U215" i="31"/>
  <c r="O234" i="31"/>
  <c r="O246" i="31" s="1"/>
  <c r="F234" i="31"/>
  <c r="F246" i="31" s="1"/>
  <c r="I209" i="31"/>
  <c r="I221" i="31" s="1"/>
  <c r="W5" i="28"/>
  <c r="V10" i="28"/>
  <c r="O161" i="31"/>
  <c r="O173" i="31" s="1"/>
  <c r="H185" i="31"/>
  <c r="H197" i="31" s="1"/>
  <c r="X5" i="28"/>
  <c r="V13" i="28"/>
  <c r="J379" i="31"/>
  <c r="K390" i="31"/>
  <c r="P390" i="31"/>
  <c r="S390" i="31" s="1"/>
  <c r="K396" i="31"/>
  <c r="P396" i="31"/>
  <c r="S396" i="31" s="1"/>
  <c r="H387" i="31"/>
  <c r="Q161" i="31"/>
  <c r="Q173" i="31" s="1"/>
  <c r="U234" i="31"/>
  <c r="U246" i="31" s="1"/>
  <c r="E161" i="31"/>
  <c r="F167" i="31"/>
  <c r="K161" i="31"/>
  <c r="K173" i="31" s="1"/>
  <c r="P161" i="31"/>
  <c r="P173" i="31" s="1"/>
  <c r="T234" i="31"/>
  <c r="T246" i="31" s="1"/>
  <c r="U185" i="31"/>
  <c r="U197" i="31" s="1"/>
  <c r="W8" i="28"/>
  <c r="X15" i="28"/>
  <c r="W15" i="28"/>
  <c r="F259" i="31"/>
  <c r="F271" i="31" s="1"/>
  <c r="P17" i="28"/>
  <c r="N161" i="31"/>
  <c r="N173" i="31" s="1"/>
  <c r="K185" i="31"/>
  <c r="K197" i="31" s="1"/>
  <c r="X7" i="28"/>
  <c r="X8" i="28"/>
  <c r="E197" i="31" l="1"/>
  <c r="J389" i="31"/>
  <c r="R389" i="31" s="1"/>
  <c r="M265" i="31"/>
  <c r="O255" i="31"/>
  <c r="E173" i="31"/>
  <c r="N185" i="31"/>
  <c r="N197" i="31" s="1"/>
  <c r="O256" i="31"/>
  <c r="J382" i="31" s="1"/>
  <c r="R382" i="31" s="1"/>
  <c r="F197" i="31"/>
  <c r="L234" i="31"/>
  <c r="L246" i="31" s="1"/>
  <c r="V17" i="28"/>
  <c r="R387" i="31"/>
  <c r="V8" i="28"/>
  <c r="P389" i="31"/>
  <c r="K234" i="31"/>
  <c r="K246" i="31" s="1"/>
  <c r="X9" i="28"/>
  <c r="O257" i="31"/>
  <c r="R379" i="31"/>
  <c r="N265" i="31"/>
  <c r="E209" i="31"/>
  <c r="E221" i="31" s="1"/>
  <c r="E234" i="31"/>
  <c r="E246" i="31" s="1"/>
  <c r="Q17" i="28"/>
  <c r="Q379" i="31"/>
  <c r="D161" i="31"/>
  <c r="D173" i="31" s="1"/>
  <c r="T185" i="31"/>
  <c r="T197" i="31" s="1"/>
  <c r="V15" i="28"/>
  <c r="I259" i="31"/>
  <c r="I271" i="31" s="1"/>
  <c r="E259" i="31"/>
  <c r="E271" i="31" s="1"/>
  <c r="P382" i="31"/>
  <c r="H391" i="31"/>
  <c r="K387" i="31"/>
  <c r="P387" i="31"/>
  <c r="K384" i="31"/>
  <c r="P384" i="31"/>
  <c r="S384" i="31" s="1"/>
  <c r="I391" i="31"/>
  <c r="Q391" i="31" s="1"/>
  <c r="Q387" i="31"/>
  <c r="F173" i="31"/>
  <c r="U209" i="31"/>
  <c r="U221" i="31" s="1"/>
  <c r="R17" i="28"/>
  <c r="W9" i="28"/>
  <c r="K389" i="31" l="1"/>
  <c r="J391" i="31"/>
  <c r="K391" i="31" s="1"/>
  <c r="S389" i="31"/>
  <c r="Q185" i="31"/>
  <c r="Q197" i="31" s="1"/>
  <c r="N257" i="31"/>
  <c r="I383" i="31" s="1"/>
  <c r="Q383" i="31" s="1"/>
  <c r="M257" i="31"/>
  <c r="H383" i="31" s="1"/>
  <c r="P383" i="31" s="1"/>
  <c r="X17" i="28"/>
  <c r="P391" i="31"/>
  <c r="J383" i="31"/>
  <c r="R185" i="31"/>
  <c r="R197" i="31" s="1"/>
  <c r="R11" i="28"/>
  <c r="X11" i="28" s="1"/>
  <c r="V9" i="28"/>
  <c r="W17" i="28"/>
  <c r="S387" i="31"/>
  <c r="J381" i="31"/>
  <c r="O259" i="31"/>
  <c r="O271" i="31" s="1"/>
  <c r="S382" i="31"/>
  <c r="H380" i="31"/>
  <c r="R391" i="31" l="1"/>
  <c r="S391" i="31" s="1"/>
  <c r="J397" i="31"/>
  <c r="R397" i="31" s="1"/>
  <c r="J209" i="31"/>
  <c r="J221" i="31" s="1"/>
  <c r="P209" i="31"/>
  <c r="P221" i="31" s="1"/>
  <c r="J234" i="31"/>
  <c r="J246" i="31" s="1"/>
  <c r="M209" i="31"/>
  <c r="M221" i="31" s="1"/>
  <c r="N234" i="31"/>
  <c r="N246" i="31" s="1"/>
  <c r="R381" i="31"/>
  <c r="C23" i="9"/>
  <c r="N22" i="10"/>
  <c r="R23" i="28"/>
  <c r="X23" i="28" s="1"/>
  <c r="D234" i="31"/>
  <c r="D246" i="31" s="1"/>
  <c r="D209" i="31"/>
  <c r="D221" i="31" s="1"/>
  <c r="D185" i="31"/>
  <c r="G209" i="31"/>
  <c r="G221" i="31" s="1"/>
  <c r="J161" i="31"/>
  <c r="J173" i="31" s="1"/>
  <c r="S185" i="31"/>
  <c r="S197" i="31" s="1"/>
  <c r="M161" i="31"/>
  <c r="M173" i="31" s="1"/>
  <c r="J185" i="31"/>
  <c r="J197" i="31" s="1"/>
  <c r="K383" i="31"/>
  <c r="R383" i="31"/>
  <c r="S383" i="31" s="1"/>
  <c r="N21" i="10"/>
  <c r="C22" i="9"/>
  <c r="K380" i="31"/>
  <c r="P380" i="31"/>
  <c r="S380" i="31" s="1"/>
  <c r="P234" i="31"/>
  <c r="P246" i="31" s="1"/>
  <c r="P185" i="31"/>
  <c r="P197" i="31" s="1"/>
  <c r="S209" i="31"/>
  <c r="S221" i="31" s="1"/>
  <c r="K259" i="31"/>
  <c r="K271" i="31" s="1"/>
  <c r="M185" i="31"/>
  <c r="M197" i="31" s="1"/>
  <c r="N27" i="10"/>
  <c r="C13" i="9"/>
  <c r="N255" i="31" l="1"/>
  <c r="W7" i="28"/>
  <c r="Q11" i="28"/>
  <c r="F27" i="10"/>
  <c r="J27" i="10"/>
  <c r="B27" i="10"/>
  <c r="E27" i="10"/>
  <c r="D27" i="10"/>
  <c r="L27" i="10"/>
  <c r="C27" i="10"/>
  <c r="G27" i="10"/>
  <c r="K27" i="10"/>
  <c r="H27" i="10"/>
  <c r="M27" i="10"/>
  <c r="I27" i="10"/>
  <c r="B21" i="10"/>
  <c r="M21" i="10"/>
  <c r="K21" i="10"/>
  <c r="J21" i="10"/>
  <c r="D21" i="10"/>
  <c r="F21" i="10"/>
  <c r="L21" i="10"/>
  <c r="G21" i="10"/>
  <c r="C21" i="10"/>
  <c r="E21" i="10"/>
  <c r="H21" i="10"/>
  <c r="I21" i="10"/>
  <c r="C24" i="9"/>
  <c r="C27" i="9" s="1"/>
  <c r="N23" i="10"/>
  <c r="D23" i="9"/>
  <c r="E23" i="9" s="1"/>
  <c r="F23" i="9" s="1"/>
  <c r="D24" i="17"/>
  <c r="E24" i="17" s="1"/>
  <c r="F24" i="17" s="1"/>
  <c r="G24" i="17" s="1"/>
  <c r="D28" i="17"/>
  <c r="E28" i="17" s="1"/>
  <c r="F28" i="17" s="1"/>
  <c r="G28" i="17" s="1"/>
  <c r="D13" i="9"/>
  <c r="E13" i="9" s="1"/>
  <c r="F13" i="9" s="1"/>
  <c r="D22" i="9"/>
  <c r="D23" i="17"/>
  <c r="E23" i="17" s="1"/>
  <c r="F23" i="17" s="1"/>
  <c r="G23" i="17" s="1"/>
  <c r="T161" i="31"/>
  <c r="T173" i="31" s="1"/>
  <c r="G74" i="31"/>
  <c r="D197" i="31"/>
  <c r="I22" i="10"/>
  <c r="L22" i="10"/>
  <c r="G22" i="10"/>
  <c r="D22" i="10"/>
  <c r="K22" i="10"/>
  <c r="J22" i="10"/>
  <c r="M22" i="10"/>
  <c r="B22" i="10"/>
  <c r="F22" i="10"/>
  <c r="E22" i="10"/>
  <c r="C22" i="10"/>
  <c r="H22" i="10"/>
  <c r="G185" i="31"/>
  <c r="G197" i="31" s="1"/>
  <c r="V5" i="28"/>
  <c r="G271" i="31"/>
  <c r="C11" i="9"/>
  <c r="N19" i="10"/>
  <c r="V6" i="28"/>
  <c r="G161" i="31"/>
  <c r="G173" i="31" s="1"/>
  <c r="M255" i="31" l="1"/>
  <c r="H381" i="31" s="1"/>
  <c r="V7" i="28"/>
  <c r="H379" i="31"/>
  <c r="D21" i="17"/>
  <c r="E21" i="17" s="1"/>
  <c r="F21" i="17" s="1"/>
  <c r="G21" i="17" s="1"/>
  <c r="D11" i="9"/>
  <c r="E11" i="9" s="1"/>
  <c r="F11" i="9" s="1"/>
  <c r="C12" i="9"/>
  <c r="N20" i="10"/>
  <c r="I381" i="31"/>
  <c r="N259" i="31"/>
  <c r="N271" i="31" s="1"/>
  <c r="K382" i="31" s="1"/>
  <c r="E22" i="9"/>
  <c r="W11" i="28"/>
  <c r="Q23" i="28"/>
  <c r="W23" i="28" s="1"/>
  <c r="P11" i="28"/>
  <c r="D19" i="10"/>
  <c r="I19" i="10"/>
  <c r="H19" i="10"/>
  <c r="K19" i="10"/>
  <c r="G19" i="10"/>
  <c r="E19" i="10"/>
  <c r="J19" i="10"/>
  <c r="C19" i="10"/>
  <c r="M19" i="10"/>
  <c r="F19" i="10"/>
  <c r="L19" i="10"/>
  <c r="B19" i="10"/>
  <c r="D24" i="9"/>
  <c r="E24" i="9" s="1"/>
  <c r="F24" i="9" s="1"/>
  <c r="D25" i="17"/>
  <c r="E25" i="17" s="1"/>
  <c r="F25" i="17" s="1"/>
  <c r="G25" i="17" s="1"/>
  <c r="B23" i="10"/>
  <c r="D23" i="10"/>
  <c r="J23" i="10"/>
  <c r="H23" i="10"/>
  <c r="E23" i="10"/>
  <c r="F23" i="10"/>
  <c r="C23" i="10"/>
  <c r="G23" i="10"/>
  <c r="I23" i="10"/>
  <c r="K23" i="10"/>
  <c r="M23" i="10"/>
  <c r="L23" i="10"/>
  <c r="G233" i="30"/>
  <c r="D291" i="30" s="1"/>
  <c r="D27" i="9" l="1"/>
  <c r="V11" i="28"/>
  <c r="P23" i="28"/>
  <c r="L291" i="30"/>
  <c r="E27" i="9"/>
  <c r="F22" i="9"/>
  <c r="F27" i="9" s="1"/>
  <c r="H230" i="30"/>
  <c r="E288" i="30" s="1"/>
  <c r="M288" i="30" s="1"/>
  <c r="I230" i="30"/>
  <c r="F288" i="30" s="1"/>
  <c r="N288" i="30" s="1"/>
  <c r="Q381" i="31"/>
  <c r="I385" i="31"/>
  <c r="D12" i="9"/>
  <c r="E12" i="9" s="1"/>
  <c r="F12" i="9" s="1"/>
  <c r="D22" i="17"/>
  <c r="E22" i="17" s="1"/>
  <c r="F22" i="17" s="1"/>
  <c r="G22" i="17" s="1"/>
  <c r="H385" i="31"/>
  <c r="P379" i="31"/>
  <c r="S379" i="31" s="1"/>
  <c r="K379" i="31"/>
  <c r="P381" i="31"/>
  <c r="K381" i="31"/>
  <c r="H20" i="10"/>
  <c r="C20" i="10"/>
  <c r="F20" i="10"/>
  <c r="M20" i="10"/>
  <c r="D20" i="10"/>
  <c r="B20" i="10"/>
  <c r="K20" i="10"/>
  <c r="E20" i="10"/>
  <c r="J20" i="10"/>
  <c r="I20" i="10"/>
  <c r="L20" i="10"/>
  <c r="G20" i="10"/>
  <c r="M259" i="31"/>
  <c r="M271" i="31" s="1"/>
  <c r="C9" i="9" l="1"/>
  <c r="N17" i="10"/>
  <c r="K385" i="31"/>
  <c r="H397" i="31"/>
  <c r="P385" i="31"/>
  <c r="I397" i="31"/>
  <c r="Q397" i="31" s="1"/>
  <c r="Q385" i="31"/>
  <c r="D210" i="30"/>
  <c r="G230" i="30"/>
  <c r="V23" i="28"/>
  <c r="S381" i="31"/>
  <c r="C8" i="9"/>
  <c r="N16" i="10"/>
  <c r="W8" i="27"/>
  <c r="X13" i="27"/>
  <c r="W13" i="27"/>
  <c r="W5" i="27"/>
  <c r="X14" i="27"/>
  <c r="W9" i="27"/>
  <c r="H226" i="30"/>
  <c r="E284" i="30" s="1"/>
  <c r="M284" i="30" s="1"/>
  <c r="W14" i="27"/>
  <c r="X5" i="27"/>
  <c r="X8" i="27"/>
  <c r="X9" i="27"/>
  <c r="S385" i="31" l="1"/>
  <c r="V9" i="27"/>
  <c r="I219" i="30"/>
  <c r="V8" i="27"/>
  <c r="I225" i="30"/>
  <c r="F283" i="30" s="1"/>
  <c r="N283" i="30" s="1"/>
  <c r="W12" i="27"/>
  <c r="Q15" i="27"/>
  <c r="D8" i="9"/>
  <c r="D18" i="17"/>
  <c r="D288" i="30"/>
  <c r="G239" i="30"/>
  <c r="F210" i="30"/>
  <c r="I233" i="30"/>
  <c r="D19" i="17"/>
  <c r="E19" i="17" s="1"/>
  <c r="F19" i="17" s="1"/>
  <c r="G19" i="17" s="1"/>
  <c r="D9" i="9"/>
  <c r="E9" i="9" s="1"/>
  <c r="F9" i="9" s="1"/>
  <c r="Q10" i="27"/>
  <c r="W10" i="27" s="1"/>
  <c r="W7" i="27"/>
  <c r="G226" i="30"/>
  <c r="D284" i="30" s="1"/>
  <c r="L284" i="30" s="1"/>
  <c r="V13" i="27"/>
  <c r="H225" i="30"/>
  <c r="E283" i="30" s="1"/>
  <c r="M283" i="30" s="1"/>
  <c r="G16" i="10"/>
  <c r="D16" i="10"/>
  <c r="E16" i="10"/>
  <c r="F16" i="10"/>
  <c r="L16" i="10"/>
  <c r="C16" i="10"/>
  <c r="I16" i="10"/>
  <c r="K16" i="10"/>
  <c r="H16" i="10"/>
  <c r="B16" i="10"/>
  <c r="J16" i="10"/>
  <c r="M16" i="10"/>
  <c r="N18" i="10"/>
  <c r="C10" i="9"/>
  <c r="I17" i="10"/>
  <c r="D17" i="10"/>
  <c r="H17" i="10"/>
  <c r="C17" i="10"/>
  <c r="F17" i="10"/>
  <c r="G17" i="10"/>
  <c r="M17" i="10"/>
  <c r="J17" i="10"/>
  <c r="K17" i="10"/>
  <c r="L17" i="10"/>
  <c r="E17" i="10"/>
  <c r="B17" i="10"/>
  <c r="I217" i="30"/>
  <c r="F275" i="30" s="1"/>
  <c r="V14" i="27"/>
  <c r="V7" i="27"/>
  <c r="P10" i="27"/>
  <c r="G225" i="30"/>
  <c r="D283" i="30" s="1"/>
  <c r="L283" i="30" s="1"/>
  <c r="V5" i="27"/>
  <c r="I221" i="30"/>
  <c r="F279" i="30" s="1"/>
  <c r="I193" i="30"/>
  <c r="F193" i="30"/>
  <c r="X12" i="27"/>
  <c r="R15" i="27"/>
  <c r="I226" i="30"/>
  <c r="F284" i="30" s="1"/>
  <c r="N284" i="30" s="1"/>
  <c r="X7" i="27"/>
  <c r="R10" i="27"/>
  <c r="X10" i="27" s="1"/>
  <c r="P15" i="27"/>
  <c r="V12" i="27"/>
  <c r="E210" i="30"/>
  <c r="H233" i="30"/>
  <c r="K397" i="31"/>
  <c r="P397" i="31"/>
  <c r="S397" i="31" s="1"/>
  <c r="H217" i="30"/>
  <c r="E275" i="30" s="1"/>
  <c r="M275" i="30" s="1"/>
  <c r="O283" i="30" l="1"/>
  <c r="G220" i="30"/>
  <c r="D278" i="30" s="1"/>
  <c r="L278" i="30" s="1"/>
  <c r="G198" i="30"/>
  <c r="H220" i="30"/>
  <c r="E278" i="30" s="1"/>
  <c r="M278" i="30" s="1"/>
  <c r="H198" i="30"/>
  <c r="G217" i="30"/>
  <c r="D275" i="30" s="1"/>
  <c r="G275" i="30" s="1"/>
  <c r="O284" i="30"/>
  <c r="E291" i="30"/>
  <c r="H239" i="30"/>
  <c r="P28" i="27"/>
  <c r="V15" i="27"/>
  <c r="D297" i="30"/>
  <c r="E8" i="9"/>
  <c r="R28" i="27"/>
  <c r="X15" i="27"/>
  <c r="X28" i="27" s="1"/>
  <c r="E18" i="17"/>
  <c r="D198" i="30"/>
  <c r="G224" i="30"/>
  <c r="F198" i="30"/>
  <c r="F211" i="30" s="1"/>
  <c r="I224" i="30"/>
  <c r="I198" i="30"/>
  <c r="I211" i="30" s="1"/>
  <c r="G193" i="30"/>
  <c r="H221" i="30"/>
  <c r="E279" i="30" s="1"/>
  <c r="M279" i="30" s="1"/>
  <c r="D10" i="9"/>
  <c r="E10" i="9" s="1"/>
  <c r="F10" i="9" s="1"/>
  <c r="D20" i="17"/>
  <c r="E20" i="17" s="1"/>
  <c r="F20" i="17" s="1"/>
  <c r="G20" i="17" s="1"/>
  <c r="E198" i="30"/>
  <c r="H224" i="30"/>
  <c r="G219" i="30"/>
  <c r="D193" i="30"/>
  <c r="F291" i="30"/>
  <c r="N291" i="30" s="1"/>
  <c r="I239" i="30"/>
  <c r="V10" i="27"/>
  <c r="E193" i="30"/>
  <c r="H219" i="30"/>
  <c r="D18" i="10"/>
  <c r="D28" i="10" s="1"/>
  <c r="K18" i="10"/>
  <c r="K28" i="10" s="1"/>
  <c r="E18" i="10"/>
  <c r="E28" i="10" s="1"/>
  <c r="J18" i="10"/>
  <c r="J28" i="10" s="1"/>
  <c r="B18" i="10"/>
  <c r="B28" i="10" s="1"/>
  <c r="H18" i="10"/>
  <c r="H28" i="10" s="1"/>
  <c r="G18" i="10"/>
  <c r="G28" i="10" s="1"/>
  <c r="M18" i="10"/>
  <c r="M28" i="10" s="1"/>
  <c r="C18" i="10"/>
  <c r="C28" i="10" s="1"/>
  <c r="F18" i="10"/>
  <c r="F28" i="10" s="1"/>
  <c r="L18" i="10"/>
  <c r="L28" i="10" s="1"/>
  <c r="I18" i="10"/>
  <c r="I28" i="10" s="1"/>
  <c r="G288" i="30"/>
  <c r="L288" i="30"/>
  <c r="O288" i="30" s="1"/>
  <c r="Q28" i="27"/>
  <c r="W15" i="27"/>
  <c r="W28" i="27" s="1"/>
  <c r="F277" i="30"/>
  <c r="H193" i="30"/>
  <c r="C14" i="9"/>
  <c r="G221" i="30"/>
  <c r="D279" i="30" s="1"/>
  <c r="I220" i="30"/>
  <c r="F278" i="30" s="1"/>
  <c r="N278" i="30" l="1"/>
  <c r="O278" i="30" s="1"/>
  <c r="H211" i="30"/>
  <c r="E211" i="30"/>
  <c r="D211" i="30"/>
  <c r="L275" i="30"/>
  <c r="N275" i="30" s="1"/>
  <c r="O275" i="30" s="1"/>
  <c r="G278" i="30"/>
  <c r="G211" i="30"/>
  <c r="N28" i="10"/>
  <c r="F297" i="30"/>
  <c r="N297" i="30" s="1"/>
  <c r="E30" i="17"/>
  <c r="F18" i="17"/>
  <c r="E14" i="9"/>
  <c r="E32" i="9" s="1"/>
  <c r="F8" i="9"/>
  <c r="F14" i="9" s="1"/>
  <c r="F32" i="9" s="1"/>
  <c r="D277" i="30"/>
  <c r="G222" i="30"/>
  <c r="D280" i="30" s="1"/>
  <c r="F282" i="30"/>
  <c r="N282" i="30" s="1"/>
  <c r="I227" i="30"/>
  <c r="F285" i="30" s="1"/>
  <c r="N285" i="30" s="1"/>
  <c r="M291" i="30"/>
  <c r="O291" i="30" s="1"/>
  <c r="G291" i="30"/>
  <c r="D30" i="17"/>
  <c r="D14" i="9"/>
  <c r="D32" i="9" s="1"/>
  <c r="V28" i="27"/>
  <c r="G279" i="30"/>
  <c r="L279" i="30"/>
  <c r="N279" i="30" s="1"/>
  <c r="O279" i="30" s="1"/>
  <c r="E277" i="30"/>
  <c r="M277" i="30" s="1"/>
  <c r="H222" i="30"/>
  <c r="E280" i="30" s="1"/>
  <c r="M280" i="30" s="1"/>
  <c r="H227" i="30"/>
  <c r="E285" i="30" s="1"/>
  <c r="M285" i="30" s="1"/>
  <c r="E282" i="30"/>
  <c r="M282" i="30" s="1"/>
  <c r="E297" i="30"/>
  <c r="M297" i="30" s="1"/>
  <c r="I222" i="30"/>
  <c r="F280" i="30" s="1"/>
  <c r="C32" i="9"/>
  <c r="D282" i="30"/>
  <c r="L282" i="30" s="1"/>
  <c r="G227" i="30"/>
  <c r="L297" i="30"/>
  <c r="O282" i="30" l="1"/>
  <c r="C5" i="9"/>
  <c r="N5" i="10"/>
  <c r="N9" i="10"/>
  <c r="C20" i="9"/>
  <c r="D285" i="30"/>
  <c r="L285" i="30" s="1"/>
  <c r="O285" i="30" s="1"/>
  <c r="G240" i="30"/>
  <c r="D298" i="30" s="1"/>
  <c r="G277" i="30"/>
  <c r="L277" i="30"/>
  <c r="N277" i="30" s="1"/>
  <c r="O277" i="30" s="1"/>
  <c r="N4" i="10"/>
  <c r="C4" i="9"/>
  <c r="H240" i="30"/>
  <c r="E298" i="30" s="1"/>
  <c r="M298" i="30" s="1"/>
  <c r="N3" i="10"/>
  <c r="C3" i="9"/>
  <c r="C6" i="9"/>
  <c r="N6" i="10"/>
  <c r="N7" i="10"/>
  <c r="C18" i="9"/>
  <c r="G280" i="30"/>
  <c r="L280" i="30"/>
  <c r="N280" i="30" s="1"/>
  <c r="O280" i="30" s="1"/>
  <c r="G18" i="17"/>
  <c r="F30" i="17"/>
  <c r="G30" i="17" s="1"/>
  <c r="G297" i="30"/>
  <c r="N8" i="10"/>
  <c r="C19" i="9"/>
  <c r="O297" i="30"/>
  <c r="I240" i="30"/>
  <c r="F298" i="30" s="1"/>
  <c r="N298" i="30" s="1"/>
  <c r="D7" i="17" l="1"/>
  <c r="E7" i="17" s="1"/>
  <c r="F7" i="17" s="1"/>
  <c r="G7" i="17" s="1"/>
  <c r="C21" i="9"/>
  <c r="C28" i="9" s="1"/>
  <c r="C29" i="9" s="1"/>
  <c r="D3" i="9"/>
  <c r="E3" i="9" s="1"/>
  <c r="F3" i="9" s="1"/>
  <c r="D3" i="17"/>
  <c r="C7" i="9"/>
  <c r="F4" i="10"/>
  <c r="D4" i="10"/>
  <c r="B4" i="10"/>
  <c r="C4" i="10"/>
  <c r="K4" i="10"/>
  <c r="H4" i="10"/>
  <c r="M4" i="10"/>
  <c r="I4" i="10"/>
  <c r="E4" i="10"/>
  <c r="G4" i="10"/>
  <c r="J4" i="10"/>
  <c r="L4" i="10"/>
  <c r="F9" i="10"/>
  <c r="G9" i="10"/>
  <c r="D9" i="10"/>
  <c r="L9" i="10"/>
  <c r="E9" i="10"/>
  <c r="M9" i="10"/>
  <c r="K9" i="10"/>
  <c r="C9" i="10"/>
  <c r="J9" i="10"/>
  <c r="H9" i="10"/>
  <c r="B9" i="10"/>
  <c r="I9" i="10"/>
  <c r="D5" i="17"/>
  <c r="E5" i="17" s="1"/>
  <c r="F5" i="17" s="1"/>
  <c r="G5" i="17" s="1"/>
  <c r="D5" i="9"/>
  <c r="E5" i="9" s="1"/>
  <c r="F5" i="9" s="1"/>
  <c r="D6" i="9"/>
  <c r="E6" i="9" s="1"/>
  <c r="F6" i="9" s="1"/>
  <c r="D6" i="17"/>
  <c r="E6" i="17" s="1"/>
  <c r="F6" i="17" s="1"/>
  <c r="G6" i="17" s="1"/>
  <c r="D4" i="17"/>
  <c r="E4" i="17" s="1"/>
  <c r="F4" i="17" s="1"/>
  <c r="G4" i="17" s="1"/>
  <c r="D4" i="9"/>
  <c r="E4" i="9" s="1"/>
  <c r="F4" i="9" s="1"/>
  <c r="D9" i="17"/>
  <c r="E9" i="17" s="1"/>
  <c r="F9" i="17" s="1"/>
  <c r="G9" i="17" s="1"/>
  <c r="D20" i="9"/>
  <c r="E20" i="9" s="1"/>
  <c r="F20" i="9" s="1"/>
  <c r="N14" i="10"/>
  <c r="I5" i="10"/>
  <c r="E5" i="10"/>
  <c r="D5" i="10"/>
  <c r="M5" i="10"/>
  <c r="J5" i="10"/>
  <c r="G5" i="10"/>
  <c r="F5" i="10"/>
  <c r="C5" i="10"/>
  <c r="K5" i="10"/>
  <c r="L5" i="10"/>
  <c r="B5" i="10"/>
  <c r="H5" i="10"/>
  <c r="L8" i="10"/>
  <c r="K8" i="10"/>
  <c r="D8" i="10"/>
  <c r="J8" i="10"/>
  <c r="M8" i="10"/>
  <c r="B8" i="10"/>
  <c r="H8" i="10"/>
  <c r="F8" i="10"/>
  <c r="C8" i="10"/>
  <c r="I8" i="10"/>
  <c r="E8" i="10"/>
  <c r="G8" i="10"/>
  <c r="C6" i="10"/>
  <c r="I6" i="10"/>
  <c r="E6" i="10"/>
  <c r="L6" i="10"/>
  <c r="M6" i="10"/>
  <c r="B6" i="10"/>
  <c r="K6" i="10"/>
  <c r="F6" i="10"/>
  <c r="G6" i="10"/>
  <c r="H6" i="10"/>
  <c r="D6" i="10"/>
  <c r="J6" i="10"/>
  <c r="D19" i="9"/>
  <c r="D8" i="17"/>
  <c r="E8" i="17" s="1"/>
  <c r="F8" i="17" s="1"/>
  <c r="G8" i="17" s="1"/>
  <c r="M7" i="10"/>
  <c r="G7" i="10"/>
  <c r="F7" i="10"/>
  <c r="J7" i="10"/>
  <c r="H7" i="10"/>
  <c r="K7" i="10"/>
  <c r="C7" i="10"/>
  <c r="I7" i="10"/>
  <c r="L7" i="10"/>
  <c r="E7" i="10"/>
  <c r="B7" i="10"/>
  <c r="D7" i="10"/>
  <c r="J3" i="10"/>
  <c r="B3" i="10"/>
  <c r="D3" i="10"/>
  <c r="F3" i="10"/>
  <c r="I3" i="10"/>
  <c r="C3" i="10"/>
  <c r="E3" i="10"/>
  <c r="K3" i="10"/>
  <c r="L3" i="10"/>
  <c r="G3" i="10"/>
  <c r="H3" i="10"/>
  <c r="M3" i="10"/>
  <c r="G298" i="30"/>
  <c r="L298" i="30"/>
  <c r="O298" i="30" s="1"/>
  <c r="K14" i="10" l="1"/>
  <c r="F14" i="10"/>
  <c r="L14" i="10"/>
  <c r="M14" i="10"/>
  <c r="E3" i="17"/>
  <c r="D7" i="9"/>
  <c r="C15" i="9"/>
  <c r="C16" i="9" s="1"/>
  <c r="D10" i="17" s="1"/>
  <c r="E10" i="17" s="1"/>
  <c r="F10" i="17" s="1"/>
  <c r="G10" i="17" s="1"/>
  <c r="D21" i="9"/>
  <c r="D28" i="9" s="1"/>
  <c r="D29" i="9" s="1"/>
  <c r="E19" i="9"/>
  <c r="I14" i="10"/>
  <c r="J14" i="10"/>
  <c r="G14" i="10"/>
  <c r="C14" i="10"/>
  <c r="B14" i="10"/>
  <c r="H14" i="10"/>
  <c r="E14" i="10"/>
  <c r="D14" i="10"/>
  <c r="F3" i="17" l="1"/>
  <c r="E15" i="17"/>
  <c r="D15" i="17"/>
  <c r="F19" i="9"/>
  <c r="F21" i="9" s="1"/>
  <c r="F28" i="9" s="1"/>
  <c r="F29" i="9" s="1"/>
  <c r="E21" i="9"/>
  <c r="E28" i="9" s="1"/>
  <c r="E29" i="9" s="1"/>
  <c r="E7" i="9"/>
  <c r="D15" i="9"/>
  <c r="D16" i="9" s="1"/>
  <c r="D31" i="9" s="1"/>
  <c r="C31" i="9"/>
  <c r="G3" i="17" l="1"/>
  <c r="F15" i="17"/>
  <c r="G15" i="17" s="1"/>
  <c r="F7" i="9"/>
  <c r="F15" i="9" s="1"/>
  <c r="F16" i="9" s="1"/>
  <c r="F31" i="9" s="1"/>
  <c r="E15" i="9"/>
  <c r="E16" i="9" s="1"/>
  <c r="E31" i="9" s="1"/>
  <c r="K164" i="30" l="1"/>
  <c r="K182" i="30"/>
  <c r="L182" i="30"/>
  <c r="L164" i="30"/>
  <c r="J164" i="30"/>
  <c r="J182" i="30"/>
</calcChain>
</file>

<file path=xl/sharedStrings.xml><?xml version="1.0" encoding="utf-8"?>
<sst xmlns="http://schemas.openxmlformats.org/spreadsheetml/2006/main" count="2467" uniqueCount="413">
  <si>
    <t>B E V É T E L E K</t>
  </si>
  <si>
    <t>Intézményi működési bevételek</t>
  </si>
  <si>
    <t>Személyi juttatások</t>
  </si>
  <si>
    <t>Dologi kiadások</t>
  </si>
  <si>
    <t>Bevételek összesen:</t>
  </si>
  <si>
    <t>Kiadások összesen</t>
  </si>
  <si>
    <t>M e g n e v e z é s</t>
  </si>
  <si>
    <t>I.</t>
  </si>
  <si>
    <t>II.</t>
  </si>
  <si>
    <t>III.</t>
  </si>
  <si>
    <t>Mindösszesen</t>
  </si>
  <si>
    <t>I</t>
  </si>
  <si>
    <t>Beruházás</t>
  </si>
  <si>
    <t>Összesen:</t>
  </si>
  <si>
    <t>Felújítás</t>
  </si>
  <si>
    <t>Működési céltartalék</t>
  </si>
  <si>
    <t>Fejlesztési céltartalék</t>
  </si>
  <si>
    <t>Fejlesztési tartalék összesen:</t>
  </si>
  <si>
    <t xml:space="preserve">III. </t>
  </si>
  <si>
    <t>I. Működési bevételek és kiadások</t>
  </si>
  <si>
    <t>II. Felhalmozási célú bevételek és kiadások</t>
  </si>
  <si>
    <t>I.hó</t>
  </si>
  <si>
    <t>II.hó</t>
  </si>
  <si>
    <t>III.hó</t>
  </si>
  <si>
    <t>IV.hó</t>
  </si>
  <si>
    <t>V.hó</t>
  </si>
  <si>
    <t>VI.hó</t>
  </si>
  <si>
    <t>VII.hó</t>
  </si>
  <si>
    <t>VIII.hó</t>
  </si>
  <si>
    <t>IX.hó</t>
  </si>
  <si>
    <t>X.hó</t>
  </si>
  <si>
    <t>XI.hó</t>
  </si>
  <si>
    <t>XII.hó</t>
  </si>
  <si>
    <t>Összesen</t>
  </si>
  <si>
    <t>B e v é t e l e k</t>
  </si>
  <si>
    <t>B e v é t e l e k  összesen:</t>
  </si>
  <si>
    <t xml:space="preserve">K i a d á s o k </t>
  </si>
  <si>
    <t>Fejlesztési kiadások</t>
  </si>
  <si>
    <t>Összes kötelezettség:</t>
  </si>
  <si>
    <t>Helyi adó bevételek</t>
  </si>
  <si>
    <t>Sor.sz.</t>
  </si>
  <si>
    <t>Felhalmozási kiadás összesen:</t>
  </si>
  <si>
    <t>s.sz.</t>
  </si>
  <si>
    <t>további évek</t>
  </si>
  <si>
    <t>IV.</t>
  </si>
  <si>
    <t>Intézmény</t>
  </si>
  <si>
    <t>Engedélyezett álláshely/Foglalkoztatotti létszám</t>
  </si>
  <si>
    <t>Köztisztviselő</t>
  </si>
  <si>
    <t>Közalkalmazott</t>
  </si>
  <si>
    <t>Finanszírozási műveletek bevételei</t>
  </si>
  <si>
    <t>II</t>
  </si>
  <si>
    <t>V.</t>
  </si>
  <si>
    <t>Ellátottak pénzbeli juttatásai</t>
  </si>
  <si>
    <t>III</t>
  </si>
  <si>
    <t>IV</t>
  </si>
  <si>
    <t>MŰKÖDÉSI KÖLTSÉGVETÉS BEVÉTELEI</t>
  </si>
  <si>
    <t>MŰKÖDÉSI KÖLTSÉGVETÉS KIADÁSAI</t>
  </si>
  <si>
    <t>Közhatalmi bevételek</t>
  </si>
  <si>
    <t>Munkaadókat terhelő járulékok és szociális hozzájárulási adó</t>
  </si>
  <si>
    <t>Egyéb működési célú kiadások</t>
  </si>
  <si>
    <t>Működési kiadások összesen</t>
  </si>
  <si>
    <t>Működési bevételek összesen</t>
  </si>
  <si>
    <t>FELHALMOZÁSI KÖLTSÉGVETÉS BEVÉTELEI</t>
  </si>
  <si>
    <t>FELHALMOZÁSI KÖLTSÉGVETÉS KIADÁSAI</t>
  </si>
  <si>
    <t>Felhalmozási bevételek</t>
  </si>
  <si>
    <t>Beruházások</t>
  </si>
  <si>
    <t>Felújítások</t>
  </si>
  <si>
    <t>Egyéb felhalmozási kiadások</t>
  </si>
  <si>
    <t>Felhalmozási kiadások összesen</t>
  </si>
  <si>
    <t>Felhalmozási bevételek összesen</t>
  </si>
  <si>
    <t>Működési célú támogatások államháztartáson belülről</t>
  </si>
  <si>
    <t>Felhalmozási célú támogatások államháztartáson belülről</t>
  </si>
  <si>
    <t>Működési célú átvett pénzeszközök államháztartáson kívülről</t>
  </si>
  <si>
    <t>Felhalmozási célú átvett pénzeszközök államháztartáson kívülről</t>
  </si>
  <si>
    <t>Értékpapír kibocsátása, értékesítése</t>
  </si>
  <si>
    <t>Értékpapír vásárlása, visszavásárlása</t>
  </si>
  <si>
    <t>Hitel, kölcsön felvétele</t>
  </si>
  <si>
    <t>Hitel, kölcsön törlesztése</t>
  </si>
  <si>
    <t>Előző évi költségvetési maradvány</t>
  </si>
  <si>
    <t>Előző évi vállalkozási maradvány</t>
  </si>
  <si>
    <t>MŰKÖDÉSI HIÁNY BELSŐ FINANSZÍROZÁSA</t>
  </si>
  <si>
    <t>FELHALMOZÁSI HIÁNY BELSŐ FINANSZÍROZÁSA</t>
  </si>
  <si>
    <t>FELHALMOZÁSI HIÁNY KÜLSŐ FINANSZÍROZÁSA</t>
  </si>
  <si>
    <t>V</t>
  </si>
  <si>
    <t>VI</t>
  </si>
  <si>
    <t>Vésztő Város Önkormányzata</t>
  </si>
  <si>
    <t>Vésztői Közös Önkormányzati Hivatal</t>
  </si>
  <si>
    <t>Vésztői Négyszínvirág Óvoda és Bölcsőde</t>
  </si>
  <si>
    <t>Sinka István Művelődési Központ és Városi Könyvtár</t>
  </si>
  <si>
    <t>FINANSZÍROZÁSI CÉLÚ MŰVELETEK</t>
  </si>
  <si>
    <t>Vésztői Városüzemeltetési Iroda</t>
  </si>
  <si>
    <t>Vésztői Város-üzemeltetési Iroda</t>
  </si>
  <si>
    <t>Egyéb felhalmozási célú kiadások</t>
  </si>
  <si>
    <t>Működési célú visszatérítendő támogatások, kölcsönök nyújtása</t>
  </si>
  <si>
    <t>Egyéb működési célú támogatások</t>
  </si>
  <si>
    <t>Felhalmozási célú visszatérítendő támogatások, kölcsönök nyújtása</t>
  </si>
  <si>
    <t>Egyéb felhalmozási célú támogatások</t>
  </si>
  <si>
    <t xml:space="preserve">Működési hiány finanszírozás belső forrásból </t>
  </si>
  <si>
    <t>Működési célú bev. Össz. (1+…4)</t>
  </si>
  <si>
    <t>Felhalmozási hiány finanszírozása belső forrásból</t>
  </si>
  <si>
    <t>Felhalmozási hiány finanszírozása külső forrásból</t>
  </si>
  <si>
    <t>Tartalékok</t>
  </si>
  <si>
    <t>BEVÉTELEK MINDÖSSZESEN (I+II+III)</t>
  </si>
  <si>
    <t>K i a d á s o k összesen.</t>
  </si>
  <si>
    <t>Intézmény finanszírozás</t>
  </si>
  <si>
    <t>Hó eltakarítás</t>
  </si>
  <si>
    <t>Finanszírozási célú műveletek összesen</t>
  </si>
  <si>
    <t>Pénzeszköz átadások összesen:</t>
  </si>
  <si>
    <t>Egyéb felhalmozási célú kiadások összesen:</t>
  </si>
  <si>
    <t>Jóléti szociális alap</t>
  </si>
  <si>
    <t>Működési tartalék (általános, cél)</t>
  </si>
  <si>
    <t>Működési tartalékok</t>
  </si>
  <si>
    <t>Működési célú kiad. Össz. (6+…11)</t>
  </si>
  <si>
    <t>Működési hiány (5-12)</t>
  </si>
  <si>
    <t>Felhalmozási célú bevételek össz. (15+…17)</t>
  </si>
  <si>
    <t>KIADÁSOK MINDÖSSZESEN (IV+V+VI)</t>
  </si>
  <si>
    <t xml:space="preserve">Hitelel törlesztések </t>
  </si>
  <si>
    <t>Felhalmozási célú kiadások össz.(19+...23)</t>
  </si>
  <si>
    <t>Felhalmozási hiány (18-24)</t>
  </si>
  <si>
    <t>Önkormányzat bevételei összesen:(5+14+18+26+27)</t>
  </si>
  <si>
    <t>Önkormányzat kiadásai összesen:(12+24)</t>
  </si>
  <si>
    <t xml:space="preserve">Kedvezmény nélkül elérhető bevétel </t>
  </si>
  <si>
    <t xml:space="preserve">Kedvezmények összege     </t>
  </si>
  <si>
    <t>Ssz.</t>
  </si>
  <si>
    <t>Megnevezés</t>
  </si>
  <si>
    <t>Bevétel</t>
  </si>
  <si>
    <t>Kiadás</t>
  </si>
  <si>
    <t>Vésztő-Mágor Történelmi Emlékhely Múzeum</t>
  </si>
  <si>
    <t>VI.</t>
  </si>
  <si>
    <t>VII.</t>
  </si>
  <si>
    <t>5.</t>
  </si>
  <si>
    <t>Szoftver vásárlás</t>
  </si>
  <si>
    <t>Óvodai udvari elemek</t>
  </si>
  <si>
    <t>Közterületi játszóterek felújítása</t>
  </si>
  <si>
    <t>Temető kerítés</t>
  </si>
  <si>
    <t>Pályázati önerő</t>
  </si>
  <si>
    <t>Magánszemélyek kommunális adója</t>
  </si>
  <si>
    <t>Települési adó - földadó</t>
  </si>
  <si>
    <t>2018      terv</t>
  </si>
  <si>
    <t>Elvonások és befizetések</t>
  </si>
  <si>
    <t>Értékpapír vásárlása, visszavás., megelőlegezés</t>
  </si>
  <si>
    <t>Civil szervezetek működési támogatása</t>
  </si>
  <si>
    <t>Rovatszám</t>
  </si>
  <si>
    <t>Működési célú támogatások ÁH-n belülről</t>
  </si>
  <si>
    <t>B1</t>
  </si>
  <si>
    <t>ebből: önkormányzatok működési támogatásai</t>
  </si>
  <si>
    <t>B3</t>
  </si>
  <si>
    <t>Működési saját bevételek</t>
  </si>
  <si>
    <t>B4</t>
  </si>
  <si>
    <t>Működési célú átvett pénzeszközök ÁH-n kívülről</t>
  </si>
  <si>
    <t>B6</t>
  </si>
  <si>
    <t>B2</t>
  </si>
  <si>
    <t>Felhalmozási saját bevételek</t>
  </si>
  <si>
    <t>B5</t>
  </si>
  <si>
    <t>B7</t>
  </si>
  <si>
    <t>B813</t>
  </si>
  <si>
    <t>Belföldi értékpapírok bevételei</t>
  </si>
  <si>
    <t>Államháztartáson belüli megelőlegezések bevételei</t>
  </si>
  <si>
    <t>Rovatszám:</t>
  </si>
  <si>
    <t>Kötelező</t>
  </si>
  <si>
    <t>Önkéntvállalt</t>
  </si>
  <si>
    <t>Államigazgatási</t>
  </si>
  <si>
    <t>elemi ktgvetés -&gt; 2a-&gt;2-&gt;1</t>
  </si>
  <si>
    <t>2017      terv</t>
  </si>
  <si>
    <t>2019      terv</t>
  </si>
  <si>
    <t>B812</t>
  </si>
  <si>
    <t>B811</t>
  </si>
  <si>
    <t>B814</t>
  </si>
  <si>
    <t>K912</t>
  </si>
  <si>
    <t>K911</t>
  </si>
  <si>
    <t>Államháztartáson belüli meglelőlegezések visszafizetése</t>
  </si>
  <si>
    <t>K914</t>
  </si>
  <si>
    <t>K1</t>
  </si>
  <si>
    <t>K2</t>
  </si>
  <si>
    <t>B11</t>
  </si>
  <si>
    <t>K3</t>
  </si>
  <si>
    <t>K4</t>
  </si>
  <si>
    <t>K5</t>
  </si>
  <si>
    <t>K513</t>
  </si>
  <si>
    <t>K6</t>
  </si>
  <si>
    <t>K7</t>
  </si>
  <si>
    <t>K8</t>
  </si>
  <si>
    <t>B8131</t>
  </si>
  <si>
    <t>B8132</t>
  </si>
  <si>
    <t>Államháztartáson belüli megelőlegezés kiadása</t>
  </si>
  <si>
    <t>B65</t>
  </si>
  <si>
    <t>B16</t>
  </si>
  <si>
    <t>Államháztartáson belüli megelőlegezések bevétele</t>
  </si>
  <si>
    <t>Rovat szám</t>
  </si>
  <si>
    <t>2020      terv</t>
  </si>
  <si>
    <t>Járdásítás, kátyúzás</t>
  </si>
  <si>
    <t>Értékpapír vásárlása, visszavásárlás</t>
  </si>
  <si>
    <t>Államháztartáson belüli megelőlegezések visszafizetése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</si>
  <si>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</si>
  <si>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</si>
  <si>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</si>
  <si>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</si>
  <si>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</si>
  <si>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</si>
  <si>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</si>
  <si>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</si>
  <si>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</si>
  <si>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</si>
  <si>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</si>
  <si>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</si>
  <si>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</si>
  <si>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</si>
  <si>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</si>
  <si>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</si>
  <si>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</si>
  <si>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</si>
  <si>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</si>
  <si>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</si>
  <si>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</si>
  <si>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</si>
  <si>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</si>
  <si>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Egyéb működési célú kiadások összesen:</t>
  </si>
  <si>
    <t xml:space="preserve">Általános tartalék </t>
  </si>
  <si>
    <t>Fejlesztési céltartatalék</t>
  </si>
  <si>
    <t>Működési céltartalék összesen:</t>
  </si>
  <si>
    <t>Táboroztatásra</t>
  </si>
  <si>
    <t>Vis maior esetére</t>
  </si>
  <si>
    <t>Környezetvédelmi alap</t>
  </si>
  <si>
    <t>ebből: háziorvosi ösztöndíjra (100000/hó/10 hóra)</t>
  </si>
  <si>
    <t>ebből: háziorvosi önsztöndíjra egyösszegű</t>
  </si>
  <si>
    <t>Streetbol pálya</t>
  </si>
  <si>
    <t>Utcai padok, szeméttárolók</t>
  </si>
  <si>
    <t>Közlekedésbiztonság (2013-as tiszteletdíjból)</t>
  </si>
  <si>
    <t>Munkahely teremtésre</t>
  </si>
  <si>
    <t>TOP3.1.1.-15 kerékpárút saját forrás</t>
  </si>
  <si>
    <t>Vésztő-Mágor kerékpárút tervek</t>
  </si>
  <si>
    <t>Metykó Gyula emlékház saját forrás</t>
  </si>
  <si>
    <t>Járdák karbantáratása pályázat saját forrás</t>
  </si>
  <si>
    <t>TOP1.1.1.-15 inkubátorház saját forrás</t>
  </si>
  <si>
    <t>TOP1.2.1.-15 turizmus fejlesztés saját forrás</t>
  </si>
  <si>
    <t>TOP1.4.1.-15 óvoda fejlesztés mini bölcsőde kialakítás saját forrás</t>
  </si>
  <si>
    <t>TOP2.1.1.-15 sport szabadidő létesítmény kialakítás saját forrás</t>
  </si>
  <si>
    <t>TOP2.1.2.-15-városi zöld környezet kialakítás önerő saját forrás</t>
  </si>
  <si>
    <t>TOP4.2.1.-15 öregek napközis otthona saját forrás</t>
  </si>
  <si>
    <t>TOP3.2.1-15 önkormányzat épületernergetikai fejlesztése saját forrás</t>
  </si>
  <si>
    <t>Önkormányzati utak állapotjavítása pályázat saját forrás</t>
  </si>
  <si>
    <t>Leromlott épületek rehabilitációja saját forrás</t>
  </si>
  <si>
    <t>NKA köztéri munkák létrehozása pályáazti saját forrás</t>
  </si>
  <si>
    <t>Víziközmű rendszer fel nem használt nettó bérleti díja (fejlesztésre fordítandó)</t>
  </si>
  <si>
    <t xml:space="preserve">Földadó bevétele </t>
  </si>
  <si>
    <t>Szemünk fénye program</t>
  </si>
  <si>
    <t>Finanszírozási célú műveletek (állami támogatás megelőlegezés)</t>
  </si>
  <si>
    <t>ebből: általános (előző éveknek megfelelően)</t>
  </si>
  <si>
    <t xml:space="preserve">2017.évi tervezett bevétel         </t>
  </si>
  <si>
    <t>011130</t>
  </si>
  <si>
    <t>013320</t>
  </si>
  <si>
    <t>013350</t>
  </si>
  <si>
    <t>016080</t>
  </si>
  <si>
    <t>018010</t>
  </si>
  <si>
    <t>031030</t>
  </si>
  <si>
    <t>041233</t>
  </si>
  <si>
    <t>041237</t>
  </si>
  <si>
    <t>045120</t>
  </si>
  <si>
    <t>052080</t>
  </si>
  <si>
    <t>061030</t>
  </si>
  <si>
    <t>062020</t>
  </si>
  <si>
    <t>063080</t>
  </si>
  <si>
    <t>064010</t>
  </si>
  <si>
    <t>066020</t>
  </si>
  <si>
    <t>072111</t>
  </si>
  <si>
    <t>072112</t>
  </si>
  <si>
    <t>074011</t>
  </si>
  <si>
    <t>074031</t>
  </si>
  <si>
    <t>074032</t>
  </si>
  <si>
    <t>081041</t>
  </si>
  <si>
    <t>081071</t>
  </si>
  <si>
    <t>082030</t>
  </si>
  <si>
    <t>082070</t>
  </si>
  <si>
    <t>083030</t>
  </si>
  <si>
    <t>084032</t>
  </si>
  <si>
    <t>101150</t>
  </si>
  <si>
    <t>107060</t>
  </si>
  <si>
    <t>900090</t>
  </si>
  <si>
    <t>Intézmény összesen:</t>
  </si>
  <si>
    <t>Kormányzati funkció</t>
  </si>
  <si>
    <t>018030</t>
  </si>
  <si>
    <t>042120</t>
  </si>
  <si>
    <t>047120</t>
  </si>
  <si>
    <t>081030</t>
  </si>
  <si>
    <t>106010</t>
  </si>
  <si>
    <t>999999</t>
  </si>
  <si>
    <t>090020</t>
  </si>
  <si>
    <t>106020</t>
  </si>
  <si>
    <t>084031</t>
  </si>
  <si>
    <t>Működési tartalék (általános, cél) kitöltendő</t>
  </si>
  <si>
    <t>Eredeti ei.</t>
  </si>
  <si>
    <t>082044</t>
  </si>
  <si>
    <t>082093</t>
  </si>
  <si>
    <t>045150</t>
  </si>
  <si>
    <t>096015</t>
  </si>
  <si>
    <t>104035</t>
  </si>
  <si>
    <t>082063</t>
  </si>
  <si>
    <t>091110</t>
  </si>
  <si>
    <t>091140</t>
  </si>
  <si>
    <t>104031</t>
  </si>
  <si>
    <t>082042</t>
  </si>
  <si>
    <t>082092</t>
  </si>
  <si>
    <t>046020</t>
  </si>
  <si>
    <t>047410</t>
  </si>
  <si>
    <t>063020</t>
  </si>
  <si>
    <t>066010</t>
  </si>
  <si>
    <t>091220</t>
  </si>
  <si>
    <t>096025</t>
  </si>
  <si>
    <t>104037</t>
  </si>
  <si>
    <t>Eredeti</t>
  </si>
  <si>
    <t>Módosított</t>
  </si>
  <si>
    <t>megnyitva kell hivatkozást beszúrni, a csúszás miatt</t>
  </si>
  <si>
    <t>lila kész</t>
  </si>
  <si>
    <t>900060</t>
  </si>
  <si>
    <t>Intézményenkénti mindösszesen</t>
  </si>
  <si>
    <t>Módosított ei.</t>
  </si>
  <si>
    <t>Kivezetés kincstárjegy miatt (pénzmaradvány)</t>
  </si>
  <si>
    <t>Ovi foci pályázatra fejlesztési támogatás 46/2017 (III.1.)</t>
  </si>
  <si>
    <t>Útépítési alap 70/2017 (III.29.)</t>
  </si>
  <si>
    <t>Kossuth L. és Liszt F. utcák kereszteződésében gyalogosátkelőhely létesítés 79/2017 (III.29.)</t>
  </si>
  <si>
    <t>TOP-2.1.2.-16 Zöld város kialakítása saját forrás 130/2017 (V.9.)</t>
  </si>
  <si>
    <t>Komlódi falvi óvoda bővítés saját forrás 118/2017 (IV.26.)</t>
  </si>
  <si>
    <t>TOP-1.1.2-16 Inkubátorházak fejlesztése saját forrás 125/2017 (V.9.)</t>
  </si>
  <si>
    <t>TOP-1.4.1.-16 Közszolgáltatás fejlesztés saját forrás 128/2017 (V.9.)</t>
  </si>
  <si>
    <t>TOP-2.1.3.-16 Környezetvédelmi infrastruktúra fejlesztés saját forrás 131/2017 (V.9.)</t>
  </si>
  <si>
    <t>TOP-3.1.1.1.-16 Közlekedésfejlesztés saját forrás 132/2017 (V.9.)</t>
  </si>
  <si>
    <t xml:space="preserve">INTERREG stratégiai projekt </t>
  </si>
  <si>
    <t>Kubinyi Ágoston program</t>
  </si>
  <si>
    <t xml:space="preserve">TOP-1.1.3-15 Helyi gazdaságfejlesztése </t>
  </si>
  <si>
    <t>TOP-1.2.1.-2016-Kulturális örökségi helyszínek turisztikai fejlesztése</t>
  </si>
  <si>
    <t>TOP-3.2.1-16 Önkormányzati épületek energetikai fejlesztése</t>
  </si>
  <si>
    <t xml:space="preserve">013350 </t>
  </si>
  <si>
    <t>Intézményenként mindösszesen</t>
  </si>
  <si>
    <t>Intézmény összesen</t>
  </si>
  <si>
    <t>Kormányzati funckió</t>
  </si>
  <si>
    <t>Köztemető-fenntartás és -működés</t>
  </si>
  <si>
    <t>Az önkormányzati vagyonnal való gazdálkodással kapcsolatos feladatok (lakó ingatlan)</t>
  </si>
  <si>
    <t>Az önkormányzati vagyonnal való gazdálkodással kapcsolatos feladatok (nem lakó ingatlan)</t>
  </si>
  <si>
    <t>Önkormányzatok elszámolásai a központi költségvetéssel</t>
  </si>
  <si>
    <t>Támogatási célú finanszírozási műveletek</t>
  </si>
  <si>
    <t>Hosszabb időtartamú közfoglalkoztatás</t>
  </si>
  <si>
    <t>Közfoglalkoztatási mintaprogram</t>
  </si>
  <si>
    <t>Önkormányzatok és önkormányzati hivatalok jogalkotó és általános igazgatási tevékenysége</t>
  </si>
  <si>
    <t>Mezőgazdasági támogatások</t>
  </si>
  <si>
    <t>Út, autópálya építése</t>
  </si>
  <si>
    <t>Piac üzemeltetése</t>
  </si>
  <si>
    <t>Lakáshoz jutást segítő támogatások</t>
  </si>
  <si>
    <t>Településfejlesztési projektek és támogatásuk</t>
  </si>
  <si>
    <t>Vízellátással kapcsolatos közmű építése, fenntartása, üzemeltetése</t>
  </si>
  <si>
    <t>Város-, községgazdálkodási egyéb szolgáltatások</t>
  </si>
  <si>
    <t>Háziorvosi alapellátás</t>
  </si>
  <si>
    <t>Család és nővédelmi egészségügyi gondozás</t>
  </si>
  <si>
    <t>Ifjúság-egészségügyi gondozás</t>
  </si>
  <si>
    <t>Sportlétesítmények, edzőtáborok működtetése és fejlesztése</t>
  </si>
  <si>
    <t>Üdülői szálláshely-szolgáltatás és étkeztetés</t>
  </si>
  <si>
    <t>Történelmi hely, építmény, egyéb látványosság működtetése és megóvása</t>
  </si>
  <si>
    <t>Egyéb kiadói tevékenység</t>
  </si>
  <si>
    <t>Lakóingatlan szociális célú bérbeadása, üzemeltetése</t>
  </si>
  <si>
    <t>Önkormányzatok funkcióra nem sorolható bevételei államháztartáson kívülről</t>
  </si>
  <si>
    <t>Kormányzati funkcióra el nem számolt tételek</t>
  </si>
  <si>
    <t xml:space="preserve">Az önkormányzati vagyonnal való gazdálkodással kapcsolatos feladatok </t>
  </si>
  <si>
    <t>Könyvtári szolgáltatások</t>
  </si>
  <si>
    <t>Közművelődés - egész életre kiterjedő tanulás, amatőr művészetek</t>
  </si>
  <si>
    <t>Múzeumi kiállítási tevékenység</t>
  </si>
  <si>
    <t>Egyéb szárazföldi személyszállítás</t>
  </si>
  <si>
    <t>Gyermekétkeztetés köznevelési intézményben</t>
  </si>
  <si>
    <t>Gyermekétkeztetés bölcsődében, fogyatékosok nappali intézményében</t>
  </si>
  <si>
    <t>Vállalkozási tevékenységek kiadásai és bevételei</t>
  </si>
  <si>
    <t>Kiemelt állami és önkormányzati rendezvények</t>
  </si>
  <si>
    <t>Közterület rendjének fenntartása</t>
  </si>
  <si>
    <t>Szennyvízcsatorna építése, fenntartása, üzemeltetése</t>
  </si>
  <si>
    <t>Közvilágítás</t>
  </si>
  <si>
    <t>Háziorvosi ügyeleti ellátás</t>
  </si>
  <si>
    <t>Foglalkozás egészségügyi alapellátás</t>
  </si>
  <si>
    <t>Versenysport és utánpótlás nevelési tevékenység és támogatása</t>
  </si>
  <si>
    <t>Művészeti tevékenységek</t>
  </si>
  <si>
    <t>Civil szervezetek programtámogatása</t>
  </si>
  <si>
    <t>Betegséggel kapcsolatos pénzbeli ellátások, támogatások</t>
  </si>
  <si>
    <t>Egyéb szociális pénzbeli és természetbeni ellátások, támogatások</t>
  </si>
  <si>
    <t>Forgatási és befektetési célú finanszírozási műveletek</t>
  </si>
  <si>
    <t>Lakásfenntartással, lakhatással összefüggő ellátások</t>
  </si>
  <si>
    <t>Óvodai nevelés, ellátás szakmai feladatai</t>
  </si>
  <si>
    <t>Óvodai nevelés, ellátás működtetési feladatai</t>
  </si>
  <si>
    <t>Gyermekek bölcsődei ellátása</t>
  </si>
  <si>
    <t>Könyvtári állomány gyarapítása, nyilvántartása</t>
  </si>
  <si>
    <t>Közművelődés-hagyományos közösségi, kulturális értékek gondozása</t>
  </si>
  <si>
    <t>Egyéb szárazföldi személyszállítása</t>
  </si>
  <si>
    <t>Vezetékes műsorelosztás, városi és kábel televíziós rendszerek</t>
  </si>
  <si>
    <t>Ár- és belvízvédelemmel összefüggő tevékenységek</t>
  </si>
  <si>
    <t>Víztermelés, - kezelés,- ellátás</t>
  </si>
  <si>
    <t>Zöldterület-kezelés</t>
  </si>
  <si>
    <t>Köznevelési intézmény 1-4. évfolyamán tanulók nevelésével, oktatásával összefüggő működtetési feladatok</t>
  </si>
  <si>
    <t>Munkahelyi étkeztetés köznevelési intézményben</t>
  </si>
  <si>
    <t>Intézményen kívüli gyermekétkeztetés</t>
  </si>
  <si>
    <t>Város és községgazdálkodási egyéb szolgáltatások</t>
  </si>
  <si>
    <t>Vállalkozási tevékenységek bevételei és kiadásai</t>
  </si>
  <si>
    <t>Teljesítés</t>
  </si>
  <si>
    <t>Teljesítés %</t>
  </si>
  <si>
    <t>Eredeti ei:</t>
  </si>
  <si>
    <t>Módosított ei:</t>
  </si>
  <si>
    <t>eredeti:</t>
  </si>
  <si>
    <t>módosított:</t>
  </si>
  <si>
    <t>tény:</t>
  </si>
  <si>
    <t>Előző évi tény</t>
  </si>
  <si>
    <t>Rovat</t>
  </si>
  <si>
    <t>Eleki Közös Önkormányzati Hivatal</t>
  </si>
  <si>
    <t xml:space="preserve">Munka tövénykönyves </t>
  </si>
  <si>
    <t>Önkormánzati képviselő</t>
  </si>
  <si>
    <t xml:space="preserve">Közfoglalkoztatott </t>
  </si>
  <si>
    <t>Központi, irányító szervi támogatás</t>
  </si>
  <si>
    <t>B816</t>
  </si>
  <si>
    <t xml:space="preserve"> </t>
  </si>
  <si>
    <t>Állami támogatás összege 2025:  189 243 104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</si>
</sst>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"/>
    <numFmt numFmtId="165" formatCode="0\ 000"/>
    <numFmt numFmtId="166" formatCode="#,"/>
    <numFmt numFmtId="167" formatCode="#"/>
    <numFmt numFmtId="168" formatCode="#,##0.00\ &quot;Ft&quot;"/>
    <numFmt numFmtId="169" formatCode="#,#0#,"/>
    <numFmt numFmtId="170" formatCode="#,###,"/>
    <numFmt numFmtId="171" formatCode="#,###"/>
  </numFmts>
  <fonts count="44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MS Sans Serif"/>
      <family val="2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i/>
      <u/>
      <sz val="10"/>
      <name val="Times New Roman"/>
      <family val="1"/>
      <charset val="238"/>
    </font>
    <font>
      <sz val="10"/>
      <name val="Terminal"/>
      <family val="3"/>
      <charset val="255"/>
    </font>
    <font>
      <b/>
      <sz val="10"/>
      <name val="Terminal"/>
      <family val="3"/>
      <charset val="255"/>
    </font>
    <font>
      <b/>
      <u/>
      <sz val="12"/>
      <name val="Times New Roman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Arial"/>
      <family val="2"/>
      <charset val="238"/>
    </font>
    <font>
      <sz val="6"/>
      <name val="Times New Roman"/>
      <family val="1"/>
      <charset val="238"/>
    </font>
    <font>
      <sz val="15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6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Times New Roman CE"/>
      <family val="1"/>
      <charset val="238"/>
    </font>
    <font>
      <i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77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1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9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9" fillId="0" borderId="0" xfId="0" applyNumberFormat="1" applyFont="1"/>
    <xf numFmtId="3" fontId="1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3" fontId="10" fillId="0" borderId="0" xfId="0" applyNumberFormat="1" applyFont="1"/>
    <xf numFmtId="3" fontId="9" fillId="0" borderId="0" xfId="2" applyNumberFormat="1" applyFont="1" applyAlignment="1">
      <alignment horizontal="right"/>
    </xf>
    <xf numFmtId="0" fontId="10" fillId="0" borderId="0" xfId="0" applyFont="1"/>
    <xf numFmtId="3" fontId="10" fillId="0" borderId="0" xfId="0" applyNumberFormat="1" applyFont="1" applyAlignment="1">
      <alignment horizontal="right"/>
    </xf>
    <xf numFmtId="3" fontId="10" fillId="0" borderId="0" xfId="2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10" fillId="0" borderId="0" xfId="3" applyNumberFormat="1" applyFont="1"/>
    <xf numFmtId="3" fontId="9" fillId="0" borderId="0" xfId="3" applyNumberFormat="1" applyFont="1"/>
    <xf numFmtId="164" fontId="9" fillId="0" borderId="0" xfId="0" applyNumberFormat="1" applyFont="1"/>
    <xf numFmtId="0" fontId="2" fillId="0" borderId="0" xfId="0" applyFont="1"/>
    <xf numFmtId="0" fontId="5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3" fontId="16" fillId="0" borderId="0" xfId="0" applyNumberFormat="1" applyFont="1"/>
    <xf numFmtId="0" fontId="18" fillId="0" borderId="0" xfId="0" applyFont="1"/>
    <xf numFmtId="3" fontId="19" fillId="0" borderId="0" xfId="0" applyNumberFormat="1" applyFont="1"/>
    <xf numFmtId="0" fontId="19" fillId="0" borderId="0" xfId="0" applyFont="1"/>
    <xf numFmtId="3" fontId="20" fillId="0" borderId="0" xfId="1" applyNumberFormat="1" applyFont="1"/>
    <xf numFmtId="0" fontId="19" fillId="0" borderId="0" xfId="1" applyFont="1" applyAlignment="1">
      <alignment horizontal="center" wrapText="1"/>
    </xf>
    <xf numFmtId="3" fontId="20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center"/>
    </xf>
    <xf numFmtId="3" fontId="19" fillId="0" borderId="0" xfId="1" applyNumberFormat="1" applyFont="1" applyAlignment="1">
      <alignment horizontal="left"/>
    </xf>
    <xf numFmtId="3" fontId="19" fillId="0" borderId="0" xfId="1" applyNumberFormat="1" applyFont="1" applyAlignment="1">
      <alignment horizontal="right"/>
    </xf>
    <xf numFmtId="3" fontId="20" fillId="0" borderId="0" xfId="1" applyNumberFormat="1" applyFont="1" applyAlignment="1">
      <alignment horizontal="right"/>
    </xf>
    <xf numFmtId="3" fontId="20" fillId="0" borderId="0" xfId="0" applyNumberFormat="1" applyFont="1"/>
    <xf numFmtId="0" fontId="1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3" fontId="19" fillId="0" borderId="0" xfId="0" applyNumberFormat="1" applyFont="1" applyAlignment="1">
      <alignment horizontal="right"/>
    </xf>
    <xf numFmtId="0" fontId="16" fillId="0" borderId="0" xfId="0" applyFont="1"/>
    <xf numFmtId="0" fontId="15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19" fillId="0" borderId="0" xfId="0" applyFont="1" applyAlignment="1">
      <alignment horizontal="center"/>
    </xf>
    <xf numFmtId="3" fontId="20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2" fillId="0" borderId="0" xfId="0" applyFont="1" applyAlignment="1">
      <alignment horizontal="centerContinuous"/>
    </xf>
    <xf numFmtId="0" fontId="22" fillId="0" borderId="0" xfId="0" applyFont="1"/>
    <xf numFmtId="3" fontId="22" fillId="0" borderId="0" xfId="0" applyNumberFormat="1" applyFont="1" applyAlignment="1">
      <alignment horizontal="centerContinuous"/>
    </xf>
    <xf numFmtId="0" fontId="21" fillId="0" borderId="0" xfId="0" applyFont="1"/>
    <xf numFmtId="3" fontId="22" fillId="0" borderId="0" xfId="0" applyNumberFormat="1" applyFont="1"/>
    <xf numFmtId="3" fontId="23" fillId="0" borderId="0" xfId="0" applyNumberFormat="1" applyFont="1"/>
    <xf numFmtId="0" fontId="23" fillId="0" borderId="0" xfId="0" applyFont="1"/>
    <xf numFmtId="0" fontId="21" fillId="0" borderId="0" xfId="0" applyFont="1" applyAlignment="1">
      <alignment horizontal="right"/>
    </xf>
    <xf numFmtId="3" fontId="21" fillId="0" borderId="0" xfId="0" applyNumberFormat="1" applyFont="1"/>
    <xf numFmtId="3" fontId="24" fillId="0" borderId="0" xfId="0" applyNumberFormat="1" applyFont="1"/>
    <xf numFmtId="3" fontId="22" fillId="0" borderId="0" xfId="0" applyNumberFormat="1" applyFont="1" applyAlignment="1">
      <alignment horizontal="right"/>
    </xf>
    <xf numFmtId="165" fontId="22" fillId="0" borderId="0" xfId="0" applyNumberFormat="1" applyFont="1"/>
    <xf numFmtId="0" fontId="22" fillId="0" borderId="0" xfId="0" applyFont="1" applyAlignment="1">
      <alignment horizontal="left"/>
    </xf>
    <xf numFmtId="165" fontId="22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3" fontId="25" fillId="0" borderId="0" xfId="0" applyNumberFormat="1" applyFont="1"/>
    <xf numFmtId="3" fontId="26" fillId="0" borderId="0" xfId="0" applyNumberFormat="1" applyFont="1"/>
    <xf numFmtId="0" fontId="28" fillId="0" borderId="0" xfId="0" applyFont="1"/>
    <xf numFmtId="0" fontId="29" fillId="0" borderId="0" xfId="0" applyFont="1"/>
    <xf numFmtId="0" fontId="5" fillId="0" borderId="0" xfId="0" applyFont="1" applyAlignment="1">
      <alignment wrapText="1"/>
    </xf>
    <xf numFmtId="0" fontId="21" fillId="0" borderId="0" xfId="0" applyFont="1" applyAlignment="1">
      <alignment wrapText="1"/>
    </xf>
    <xf numFmtId="3" fontId="4" fillId="0" borderId="0" xfId="2" applyNumberFormat="1" applyFont="1" applyAlignment="1">
      <alignment horizontal="right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4" fillId="0" borderId="0" xfId="3" applyFont="1"/>
    <xf numFmtId="0" fontId="5" fillId="0" borderId="0" xfId="0" applyFont="1" applyAlignment="1">
      <alignment horizontal="left"/>
    </xf>
    <xf numFmtId="0" fontId="15" fillId="0" borderId="0" xfId="0" applyFont="1"/>
    <xf numFmtId="3" fontId="5" fillId="0" borderId="0" xfId="0" applyNumberFormat="1" applyFont="1" applyAlignment="1">
      <alignment wrapText="1"/>
    </xf>
    <xf numFmtId="3" fontId="5" fillId="0" borderId="0" xfId="0" applyNumberFormat="1" applyFont="1" applyAlignment="1">
      <alignment horizontal="center" wrapText="1"/>
    </xf>
    <xf numFmtId="3" fontId="27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3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3" fontId="21" fillId="0" borderId="0" xfId="0" applyNumberFormat="1" applyFont="1" applyAlignment="1">
      <alignment horizontal="left" vertical="center" wrapText="1"/>
    </xf>
    <xf numFmtId="166" fontId="22" fillId="0" borderId="0" xfId="0" applyNumberFormat="1" applyFont="1"/>
    <xf numFmtId="0" fontId="4" fillId="0" borderId="0" xfId="0" applyFont="1" applyAlignment="1">
      <alignment vertical="center" wrapText="1"/>
    </xf>
    <xf numFmtId="0" fontId="30" fillId="0" borderId="0" xfId="0" applyFont="1" applyAlignment="1">
      <alignment horizontal="right" wrapText="1"/>
    </xf>
    <xf numFmtId="1" fontId="30" fillId="0" borderId="0" xfId="0" applyNumberFormat="1" applyFont="1" applyAlignment="1">
      <alignment wrapText="1"/>
    </xf>
    <xf numFmtId="0" fontId="30" fillId="0" borderId="0" xfId="0" applyFont="1" applyAlignment="1">
      <alignment wrapText="1"/>
    </xf>
    <xf numFmtId="3" fontId="30" fillId="0" borderId="0" xfId="0" applyNumberFormat="1" applyFont="1"/>
    <xf numFmtId="0" fontId="30" fillId="0" borderId="0" xfId="0" applyFont="1"/>
    <xf numFmtId="1" fontId="30" fillId="0" borderId="0" xfId="0" applyNumberFormat="1" applyFont="1"/>
    <xf numFmtId="3" fontId="33" fillId="0" borderId="0" xfId="0" applyNumberFormat="1" applyFont="1"/>
    <xf numFmtId="166" fontId="4" fillId="0" borderId="0" xfId="0" applyNumberFormat="1" applyFont="1"/>
    <xf numFmtId="166" fontId="5" fillId="0" borderId="0" xfId="0" applyNumberFormat="1" applyFont="1" applyAlignment="1">
      <alignment horizontal="centerContinuous"/>
    </xf>
    <xf numFmtId="166" fontId="31" fillId="0" borderId="0" xfId="0" applyNumberFormat="1" applyFont="1"/>
    <xf numFmtId="166" fontId="5" fillId="0" borderId="0" xfId="0" applyNumberFormat="1" applyFont="1"/>
    <xf numFmtId="166" fontId="21" fillId="0" borderId="0" xfId="0" applyNumberFormat="1" applyFont="1"/>
    <xf numFmtId="166" fontId="19" fillId="0" borderId="0" xfId="0" applyNumberFormat="1" applyFont="1"/>
    <xf numFmtId="166" fontId="19" fillId="0" borderId="0" xfId="0" applyNumberFormat="1" applyFont="1" applyAlignment="1">
      <alignment horizontal="center" vertical="center" wrapText="1"/>
    </xf>
    <xf numFmtId="166" fontId="19" fillId="0" borderId="0" xfId="0" applyNumberFormat="1" applyFont="1" applyAlignment="1">
      <alignment horizontal="center" wrapText="1"/>
    </xf>
    <xf numFmtId="166" fontId="20" fillId="0" borderId="0" xfId="0" applyNumberFormat="1" applyFont="1" applyAlignment="1">
      <alignment horizontal="centerContinuous"/>
    </xf>
    <xf numFmtId="166" fontId="19" fillId="0" borderId="0" xfId="0" applyNumberFormat="1" applyFont="1" applyAlignment="1">
      <alignment horizontal="centerContinuous"/>
    </xf>
    <xf numFmtId="166" fontId="1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vertical="center" wrapText="1"/>
    </xf>
    <xf numFmtId="166" fontId="22" fillId="0" borderId="0" xfId="0" applyNumberFormat="1" applyFont="1" applyAlignment="1">
      <alignment wrapText="1"/>
    </xf>
    <xf numFmtId="166" fontId="20" fillId="0" borderId="0" xfId="0" applyNumberFormat="1" applyFont="1"/>
    <xf numFmtId="166" fontId="20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left" vertical="center" wrapText="1"/>
    </xf>
    <xf numFmtId="166" fontId="23" fillId="0" borderId="0" xfId="0" applyNumberFormat="1" applyFont="1"/>
    <xf numFmtId="167" fontId="4" fillId="0" borderId="0" xfId="0" applyNumberFormat="1" applyFont="1" applyAlignment="1">
      <alignment horizontal="right"/>
    </xf>
    <xf numFmtId="167" fontId="4" fillId="0" borderId="0" xfId="0" applyNumberFormat="1" applyFont="1"/>
    <xf numFmtId="1" fontId="19" fillId="0" borderId="20" xfId="0" applyNumberFormat="1" applyFont="1" applyBorder="1" applyAlignment="1">
      <alignment wrapText="1"/>
    </xf>
    <xf numFmtId="1" fontId="19" fillId="0" borderId="21" xfId="0" applyNumberFormat="1" applyFont="1" applyBorder="1" applyAlignment="1">
      <alignment wrapText="1"/>
    </xf>
    <xf numFmtId="166" fontId="19" fillId="0" borderId="12" xfId="0" applyNumberFormat="1" applyFont="1" applyBorder="1" applyAlignment="1">
      <alignment wrapText="1"/>
    </xf>
    <xf numFmtId="166" fontId="19" fillId="0" borderId="10" xfId="0" applyNumberFormat="1" applyFont="1" applyBorder="1" applyAlignment="1">
      <alignment wrapText="1"/>
    </xf>
    <xf numFmtId="166" fontId="19" fillId="0" borderId="8" xfId="0" applyNumberFormat="1" applyFont="1" applyBorder="1" applyAlignment="1">
      <alignment wrapText="1"/>
    </xf>
    <xf numFmtId="166" fontId="19" fillId="0" borderId="9" xfId="0" applyNumberFormat="1" applyFont="1" applyBorder="1"/>
    <xf numFmtId="166" fontId="19" fillId="0" borderId="12" xfId="0" applyNumberFormat="1" applyFont="1" applyBorder="1"/>
    <xf numFmtId="166" fontId="19" fillId="0" borderId="10" xfId="0" applyNumberFormat="1" applyFont="1" applyBorder="1"/>
    <xf numFmtId="166" fontId="19" fillId="0" borderId="8" xfId="0" applyNumberFormat="1" applyFont="1" applyBorder="1"/>
    <xf numFmtId="166" fontId="20" fillId="0" borderId="12" xfId="0" applyNumberFormat="1" applyFont="1" applyBorder="1" applyAlignment="1">
      <alignment wrapText="1"/>
    </xf>
    <xf numFmtId="166" fontId="20" fillId="0" borderId="10" xfId="0" applyNumberFormat="1" applyFont="1" applyBorder="1" applyAlignment="1">
      <alignment wrapText="1"/>
    </xf>
    <xf numFmtId="166" fontId="20" fillId="0" borderId="8" xfId="0" applyNumberFormat="1" applyFont="1" applyBorder="1" applyAlignment="1">
      <alignment wrapText="1"/>
    </xf>
    <xf numFmtId="166" fontId="20" fillId="0" borderId="9" xfId="0" applyNumberFormat="1" applyFont="1" applyBorder="1" applyAlignment="1">
      <alignment wrapText="1"/>
    </xf>
    <xf numFmtId="166" fontId="20" fillId="0" borderId="11" xfId="0" applyNumberFormat="1" applyFont="1" applyBorder="1" applyAlignment="1">
      <alignment wrapText="1"/>
    </xf>
    <xf numFmtId="166" fontId="20" fillId="0" borderId="12" xfId="0" applyNumberFormat="1" applyFont="1" applyBorder="1"/>
    <xf numFmtId="166" fontId="20" fillId="0" borderId="10" xfId="0" applyNumberFormat="1" applyFont="1" applyBorder="1"/>
    <xf numFmtId="166" fontId="20" fillId="0" borderId="8" xfId="0" applyNumberFormat="1" applyFont="1" applyBorder="1"/>
    <xf numFmtId="166" fontId="20" fillId="0" borderId="16" xfId="0" applyNumberFormat="1" applyFont="1" applyBorder="1" applyAlignment="1">
      <alignment wrapText="1"/>
    </xf>
    <xf numFmtId="166" fontId="20" fillId="0" borderId="15" xfId="0" applyNumberFormat="1" applyFont="1" applyBorder="1" applyAlignment="1">
      <alignment wrapText="1"/>
    </xf>
    <xf numFmtId="166" fontId="20" fillId="0" borderId="13" xfId="0" applyNumberFormat="1" applyFont="1" applyBorder="1" applyAlignment="1">
      <alignment wrapText="1"/>
    </xf>
    <xf numFmtId="166" fontId="20" fillId="0" borderId="14" xfId="0" applyNumberFormat="1" applyFont="1" applyBorder="1" applyAlignment="1">
      <alignment wrapText="1"/>
    </xf>
    <xf numFmtId="166" fontId="20" fillId="0" borderId="30" xfId="0" applyNumberFormat="1" applyFont="1" applyBorder="1" applyAlignment="1">
      <alignment wrapText="1"/>
    </xf>
    <xf numFmtId="166" fontId="20" fillId="0" borderId="15" xfId="0" applyNumberFormat="1" applyFont="1" applyBorder="1"/>
    <xf numFmtId="166" fontId="20" fillId="0" borderId="13" xfId="0" applyNumberFormat="1" applyFont="1" applyBorder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textRotation="90" wrapText="1"/>
    </xf>
    <xf numFmtId="3" fontId="19" fillId="0" borderId="0" xfId="0" applyNumberFormat="1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wrapText="1"/>
    </xf>
    <xf numFmtId="3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right" wrapText="1"/>
    </xf>
    <xf numFmtId="1" fontId="19" fillId="0" borderId="0" xfId="0" applyNumberFormat="1" applyFont="1" applyAlignment="1">
      <alignment wrapText="1"/>
    </xf>
    <xf numFmtId="1" fontId="19" fillId="0" borderId="0" xfId="0" applyNumberFormat="1" applyFont="1"/>
    <xf numFmtId="0" fontId="20" fillId="0" borderId="0" xfId="0" applyFont="1" applyAlignment="1">
      <alignment horizontal="left" wrapText="1"/>
    </xf>
    <xf numFmtId="0" fontId="34" fillId="0" borderId="0" xfId="0" applyFont="1"/>
    <xf numFmtId="3" fontId="35" fillId="0" borderId="0" xfId="0" applyNumberFormat="1" applyFont="1"/>
    <xf numFmtId="0" fontId="35" fillId="0" borderId="0" xfId="0" applyFont="1"/>
    <xf numFmtId="0" fontId="19" fillId="0" borderId="0" xfId="0" applyFont="1" applyAlignment="1">
      <alignment horizontal="center" wrapText="1"/>
    </xf>
    <xf numFmtId="166" fontId="19" fillId="0" borderId="0" xfId="0" applyNumberFormat="1" applyFont="1" applyAlignment="1">
      <alignment wrapText="1"/>
    </xf>
    <xf numFmtId="0" fontId="36" fillId="0" borderId="0" xfId="0" applyFont="1" applyAlignment="1">
      <alignment wrapText="1"/>
    </xf>
    <xf numFmtId="0" fontId="36" fillId="0" borderId="0" xfId="0" applyFont="1" applyAlignment="1">
      <alignment horizontal="center" vertical="center" wrapText="1"/>
    </xf>
    <xf numFmtId="0" fontId="36" fillId="0" borderId="0" xfId="0" applyFont="1"/>
    <xf numFmtId="0" fontId="36" fillId="0" borderId="0" xfId="0" applyFont="1" applyAlignment="1">
      <alignment horizontal="center" wrapText="1"/>
    </xf>
    <xf numFmtId="0" fontId="37" fillId="0" borderId="0" xfId="0" applyFont="1"/>
    <xf numFmtId="166" fontId="37" fillId="0" borderId="0" xfId="0" applyNumberFormat="1" applyFont="1"/>
    <xf numFmtId="0" fontId="37" fillId="0" borderId="0" xfId="0" applyFont="1" applyAlignment="1">
      <alignment horizontal="center"/>
    </xf>
    <xf numFmtId="0" fontId="37" fillId="0" borderId="0" xfId="0" applyFont="1" applyAlignment="1">
      <alignment wrapText="1"/>
    </xf>
    <xf numFmtId="3" fontId="37" fillId="0" borderId="0" xfId="0" applyNumberFormat="1" applyFont="1"/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wrapText="1"/>
    </xf>
    <xf numFmtId="166" fontId="30" fillId="0" borderId="0" xfId="0" applyNumberFormat="1" applyFont="1"/>
    <xf numFmtId="166" fontId="30" fillId="0" borderId="0" xfId="0" applyNumberFormat="1" applyFont="1" applyAlignment="1">
      <alignment wrapText="1"/>
    </xf>
    <xf numFmtId="166" fontId="19" fillId="0" borderId="11" xfId="0" applyNumberFormat="1" applyFont="1" applyBorder="1" applyAlignment="1">
      <alignment wrapText="1"/>
    </xf>
    <xf numFmtId="1" fontId="30" fillId="0" borderId="0" xfId="0" applyNumberFormat="1" applyFont="1" applyAlignment="1">
      <alignment horizontal="right" wrapText="1"/>
    </xf>
    <xf numFmtId="166" fontId="19" fillId="0" borderId="11" xfId="0" applyNumberFormat="1" applyFont="1" applyBorder="1"/>
    <xf numFmtId="166" fontId="20" fillId="0" borderId="11" xfId="0" applyNumberFormat="1" applyFont="1" applyBorder="1"/>
    <xf numFmtId="166" fontId="20" fillId="0" borderId="9" xfId="0" applyNumberFormat="1" applyFont="1" applyBorder="1"/>
    <xf numFmtId="166" fontId="20" fillId="0" borderId="14" xfId="0" applyNumberFormat="1" applyFont="1" applyBorder="1"/>
    <xf numFmtId="166" fontId="19" fillId="0" borderId="17" xfId="0" applyNumberFormat="1" applyFont="1" applyBorder="1" applyAlignment="1">
      <alignment wrapText="1"/>
    </xf>
    <xf numFmtId="166" fontId="19" fillId="0" borderId="9" xfId="0" applyNumberFormat="1" applyFont="1" applyBorder="1" applyAlignment="1">
      <alignment wrapText="1"/>
    </xf>
    <xf numFmtId="0" fontId="38" fillId="0" borderId="0" xfId="0" applyFont="1"/>
    <xf numFmtId="0" fontId="39" fillId="0" borderId="0" xfId="0" applyFont="1" applyAlignment="1">
      <alignment horizontal="right"/>
    </xf>
    <xf numFmtId="0" fontId="39" fillId="0" borderId="0" xfId="0" applyFont="1"/>
    <xf numFmtId="3" fontId="2" fillId="0" borderId="0" xfId="0" applyNumberFormat="1" applyFont="1" applyAlignment="1">
      <alignment horizontal="right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" fontId="20" fillId="0" borderId="0" xfId="0" applyNumberFormat="1" applyFont="1" applyAlignment="1">
      <alignment vertical="center" wrapText="1"/>
    </xf>
    <xf numFmtId="0" fontId="19" fillId="0" borderId="0" xfId="0" applyFont="1" applyAlignment="1">
      <alignment horizontal="center" vertical="center" textRotation="90" wrapText="1"/>
    </xf>
    <xf numFmtId="168" fontId="19" fillId="0" borderId="0" xfId="0" applyNumberFormat="1" applyFont="1" applyAlignment="1">
      <alignment horizontal="center" vertical="center" textRotation="90" wrapText="1"/>
    </xf>
    <xf numFmtId="3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 wrapText="1"/>
    </xf>
    <xf numFmtId="1" fontId="19" fillId="0" borderId="9" xfId="0" applyNumberFormat="1" applyFont="1" applyBorder="1" applyAlignment="1">
      <alignment wrapText="1"/>
    </xf>
    <xf numFmtId="1" fontId="19" fillId="0" borderId="10" xfId="0" applyNumberFormat="1" applyFont="1" applyBorder="1" applyAlignment="1">
      <alignment wrapText="1"/>
    </xf>
    <xf numFmtId="1" fontId="19" fillId="0" borderId="11" xfId="0" applyNumberFormat="1" applyFont="1" applyBorder="1" applyAlignment="1">
      <alignment wrapText="1"/>
    </xf>
    <xf numFmtId="1" fontId="19" fillId="0" borderId="8" xfId="0" applyNumberFormat="1" applyFont="1" applyBorder="1" applyAlignment="1">
      <alignment wrapText="1"/>
    </xf>
    <xf numFmtId="1" fontId="19" fillId="0" borderId="12" xfId="0" applyNumberFormat="1" applyFont="1" applyBorder="1" applyAlignment="1">
      <alignment wrapText="1"/>
    </xf>
    <xf numFmtId="166" fontId="19" fillId="0" borderId="52" xfId="0" applyNumberFormat="1" applyFont="1" applyBorder="1"/>
    <xf numFmtId="166" fontId="19" fillId="0" borderId="53" xfId="0" applyNumberFormat="1" applyFont="1" applyBorder="1"/>
    <xf numFmtId="166" fontId="20" fillId="0" borderId="52" xfId="0" applyNumberFormat="1" applyFont="1" applyBorder="1" applyAlignment="1">
      <alignment wrapText="1"/>
    </xf>
    <xf numFmtId="166" fontId="20" fillId="0" borderId="53" xfId="0" applyNumberFormat="1" applyFont="1" applyBorder="1" applyAlignment="1">
      <alignment wrapText="1"/>
    </xf>
    <xf numFmtId="166" fontId="20" fillId="0" borderId="56" xfId="0" applyNumberFormat="1" applyFont="1" applyBorder="1" applyAlignment="1">
      <alignment wrapText="1"/>
    </xf>
    <xf numFmtId="166" fontId="20" fillId="0" borderId="57" xfId="0" applyNumberFormat="1" applyFont="1" applyBorder="1" applyAlignment="1">
      <alignment wrapText="1"/>
    </xf>
    <xf numFmtId="166" fontId="20" fillId="0" borderId="58" xfId="0" applyNumberFormat="1" applyFont="1" applyBorder="1" applyAlignment="1">
      <alignment wrapText="1"/>
    </xf>
    <xf numFmtId="166" fontId="20" fillId="0" borderId="52" xfId="0" applyNumberFormat="1" applyFont="1" applyBorder="1"/>
    <xf numFmtId="166" fontId="20" fillId="0" borderId="53" xfId="0" applyNumberFormat="1" applyFont="1" applyBorder="1"/>
    <xf numFmtId="1" fontId="19" fillId="0" borderId="32" xfId="0" applyNumberFormat="1" applyFont="1" applyBorder="1" applyAlignment="1">
      <alignment wrapText="1"/>
    </xf>
    <xf numFmtId="1" fontId="19" fillId="0" borderId="33" xfId="0" applyNumberFormat="1" applyFont="1" applyBorder="1" applyAlignment="1">
      <alignment wrapText="1"/>
    </xf>
    <xf numFmtId="166" fontId="19" fillId="0" borderId="18" xfId="0" applyNumberFormat="1" applyFont="1" applyBorder="1" applyAlignment="1">
      <alignment wrapText="1"/>
    </xf>
    <xf numFmtId="166" fontId="19" fillId="0" borderId="22" xfId="0" applyNumberFormat="1" applyFont="1" applyBorder="1" applyAlignment="1">
      <alignment wrapText="1"/>
    </xf>
    <xf numFmtId="166" fontId="20" fillId="0" borderId="17" xfId="0" applyNumberFormat="1" applyFont="1" applyBorder="1" applyAlignment="1">
      <alignment wrapText="1"/>
    </xf>
    <xf numFmtId="166" fontId="20" fillId="0" borderId="18" xfId="0" applyNumberFormat="1" applyFont="1" applyBorder="1" applyAlignment="1">
      <alignment wrapText="1"/>
    </xf>
    <xf numFmtId="166" fontId="19" fillId="0" borderId="54" xfId="0" applyNumberFormat="1" applyFont="1" applyBorder="1" applyAlignment="1">
      <alignment wrapText="1"/>
    </xf>
    <xf numFmtId="166" fontId="19" fillId="0" borderId="55" xfId="0" applyNumberFormat="1" applyFont="1" applyBorder="1" applyAlignment="1">
      <alignment wrapText="1"/>
    </xf>
    <xf numFmtId="0" fontId="19" fillId="0" borderId="53" xfId="0" applyFont="1" applyBorder="1"/>
    <xf numFmtId="166" fontId="19" fillId="0" borderId="52" xfId="0" applyNumberFormat="1" applyFont="1" applyBorder="1" applyAlignment="1">
      <alignment wrapText="1"/>
    </xf>
    <xf numFmtId="166" fontId="20" fillId="0" borderId="58" xfId="0" applyNumberFormat="1" applyFont="1" applyBorder="1"/>
    <xf numFmtId="1" fontId="19" fillId="0" borderId="43" xfId="0" applyNumberFormat="1" applyFont="1" applyBorder="1" applyAlignment="1">
      <alignment horizontal="center" textRotation="90" wrapText="1"/>
    </xf>
    <xf numFmtId="1" fontId="19" fillId="0" borderId="26" xfId="0" applyNumberFormat="1" applyFont="1" applyBorder="1" applyAlignment="1">
      <alignment horizontal="center" textRotation="90" wrapText="1"/>
    </xf>
    <xf numFmtId="1" fontId="19" fillId="0" borderId="44" xfId="0" applyNumberFormat="1" applyFont="1" applyBorder="1" applyAlignment="1">
      <alignment horizontal="center" textRotation="90" wrapText="1"/>
    </xf>
    <xf numFmtId="3" fontId="19" fillId="0" borderId="38" xfId="0" applyNumberFormat="1" applyFont="1" applyBorder="1" applyAlignment="1">
      <alignment horizontal="center" textRotation="90" wrapText="1"/>
    </xf>
    <xf numFmtId="3" fontId="19" fillId="0" borderId="26" xfId="0" applyNumberFormat="1" applyFont="1" applyBorder="1" applyAlignment="1">
      <alignment horizontal="center" textRotation="90" wrapText="1"/>
    </xf>
    <xf numFmtId="3" fontId="19" fillId="0" borderId="35" xfId="0" applyNumberFormat="1" applyFont="1" applyBorder="1" applyAlignment="1">
      <alignment horizontal="center" textRotation="90" wrapText="1"/>
    </xf>
    <xf numFmtId="3" fontId="19" fillId="0" borderId="43" xfId="0" applyNumberFormat="1" applyFont="1" applyBorder="1" applyAlignment="1">
      <alignment horizontal="center" textRotation="90" wrapText="1"/>
    </xf>
    <xf numFmtId="3" fontId="19" fillId="0" borderId="44" xfId="0" applyNumberFormat="1" applyFont="1" applyBorder="1" applyAlignment="1">
      <alignment horizontal="center" textRotation="90" wrapText="1"/>
    </xf>
    <xf numFmtId="3" fontId="19" fillId="0" borderId="12" xfId="0" applyNumberFormat="1" applyFont="1" applyBorder="1" applyAlignment="1">
      <alignment horizontal="center" textRotation="90" wrapText="1"/>
    </xf>
    <xf numFmtId="3" fontId="19" fillId="0" borderId="10" xfId="0" applyNumberFormat="1" applyFont="1" applyBorder="1" applyAlignment="1">
      <alignment horizontal="center" textRotation="90" wrapText="1"/>
    </xf>
    <xf numFmtId="3" fontId="19" fillId="0" borderId="8" xfId="0" applyNumberFormat="1" applyFont="1" applyBorder="1" applyAlignment="1">
      <alignment horizontal="center" textRotation="90" wrapText="1"/>
    </xf>
    <xf numFmtId="3" fontId="19" fillId="0" borderId="9" xfId="0" applyNumberFormat="1" applyFont="1" applyBorder="1" applyAlignment="1">
      <alignment horizontal="center" textRotation="90" wrapText="1"/>
    </xf>
    <xf numFmtId="3" fontId="19" fillId="0" borderId="11" xfId="0" applyNumberFormat="1" applyFont="1" applyBorder="1" applyAlignment="1">
      <alignment horizontal="center" textRotation="90" wrapText="1"/>
    </xf>
    <xf numFmtId="3" fontId="19" fillId="0" borderId="52" xfId="0" applyNumberFormat="1" applyFont="1" applyBorder="1" applyAlignment="1">
      <alignment horizontal="center" textRotation="90" wrapText="1"/>
    </xf>
    <xf numFmtId="3" fontId="19" fillId="0" borderId="53" xfId="0" applyNumberFormat="1" applyFont="1" applyBorder="1" applyAlignment="1">
      <alignment horizontal="center" textRotation="90" wrapText="1"/>
    </xf>
    <xf numFmtId="3" fontId="19" fillId="0" borderId="61" xfId="0" applyNumberFormat="1" applyFont="1" applyBorder="1" applyAlignment="1">
      <alignment horizontal="center" textRotation="90" wrapText="1"/>
    </xf>
    <xf numFmtId="3" fontId="19" fillId="0" borderId="62" xfId="0" applyNumberFormat="1" applyFont="1" applyBorder="1" applyAlignment="1">
      <alignment horizontal="center" textRotation="90" wrapText="1"/>
    </xf>
    <xf numFmtId="1" fontId="19" fillId="0" borderId="35" xfId="0" applyNumberFormat="1" applyFont="1" applyBorder="1" applyAlignment="1">
      <alignment horizontal="center" textRotation="90" wrapText="1"/>
    </xf>
    <xf numFmtId="3" fontId="19" fillId="0" borderId="18" xfId="0" applyNumberFormat="1" applyFont="1" applyBorder="1" applyAlignment="1">
      <alignment horizontal="center" textRotation="90" wrapText="1"/>
    </xf>
    <xf numFmtId="1" fontId="19" fillId="0" borderId="12" xfId="0" applyNumberFormat="1" applyFont="1" applyBorder="1" applyAlignment="1">
      <alignment horizontal="center" textRotation="90" wrapText="1"/>
    </xf>
    <xf numFmtId="1" fontId="19" fillId="0" borderId="10" xfId="0" applyNumberFormat="1" applyFont="1" applyBorder="1" applyAlignment="1">
      <alignment horizontal="center" textRotation="90" wrapText="1"/>
    </xf>
    <xf numFmtId="1" fontId="19" fillId="0" borderId="8" xfId="0" applyNumberFormat="1" applyFont="1" applyBorder="1" applyAlignment="1">
      <alignment horizontal="center" textRotation="90" wrapText="1"/>
    </xf>
    <xf numFmtId="1" fontId="19" fillId="0" borderId="9" xfId="0" applyNumberFormat="1" applyFont="1" applyBorder="1" applyAlignment="1">
      <alignment horizontal="center" textRotation="90" wrapText="1"/>
    </xf>
    <xf numFmtId="1" fontId="19" fillId="0" borderId="52" xfId="0" applyNumberFormat="1" applyFont="1" applyBorder="1" applyAlignment="1">
      <alignment horizontal="center" textRotation="90" wrapText="1"/>
    </xf>
    <xf numFmtId="1" fontId="19" fillId="0" borderId="53" xfId="0" applyNumberFormat="1" applyFont="1" applyBorder="1" applyAlignment="1">
      <alignment horizontal="center" textRotation="90" wrapText="1"/>
    </xf>
    <xf numFmtId="166" fontId="20" fillId="0" borderId="0" xfId="0" applyNumberFormat="1" applyFont="1" applyAlignment="1">
      <alignment wrapText="1"/>
    </xf>
    <xf numFmtId="49" fontId="20" fillId="0" borderId="0" xfId="0" applyNumberFormat="1" applyFont="1" applyAlignment="1">
      <alignment horizontal="center" vertical="center" wrapText="1"/>
    </xf>
    <xf numFmtId="1" fontId="19" fillId="0" borderId="35" xfId="0" applyNumberFormat="1" applyFont="1" applyBorder="1" applyAlignment="1">
      <alignment wrapText="1"/>
    </xf>
    <xf numFmtId="166" fontId="20" fillId="0" borderId="77" xfId="0" applyNumberFormat="1" applyFont="1" applyBorder="1" applyAlignment="1">
      <alignment wrapText="1"/>
    </xf>
    <xf numFmtId="166" fontId="20" fillId="0" borderId="78" xfId="0" applyNumberFormat="1" applyFont="1" applyBorder="1" applyAlignment="1">
      <alignment wrapText="1"/>
    </xf>
    <xf numFmtId="166" fontId="19" fillId="0" borderId="11" xfId="0" applyNumberFormat="1" applyFont="1" applyBorder="1" applyAlignment="1">
      <alignment horizontal="center" textRotation="90"/>
    </xf>
    <xf numFmtId="166" fontId="19" fillId="0" borderId="8" xfId="0" applyNumberFormat="1" applyFont="1" applyBorder="1" applyAlignment="1">
      <alignment horizontal="center" textRotation="90"/>
    </xf>
    <xf numFmtId="166" fontId="19" fillId="0" borderId="53" xfId="0" applyNumberFormat="1" applyFont="1" applyBorder="1" applyAlignment="1">
      <alignment horizontal="center" textRotation="90"/>
    </xf>
    <xf numFmtId="166" fontId="19" fillId="0" borderId="10" xfId="0" applyNumberFormat="1" applyFont="1" applyBorder="1" applyAlignment="1">
      <alignment horizontal="center" textRotation="90"/>
    </xf>
    <xf numFmtId="166" fontId="19" fillId="0" borderId="12" xfId="0" applyNumberFormat="1" applyFont="1" applyBorder="1" applyAlignment="1">
      <alignment horizontal="center" textRotation="90" wrapText="1"/>
    </xf>
    <xf numFmtId="166" fontId="19" fillId="0" borderId="10" xfId="0" applyNumberFormat="1" applyFont="1" applyBorder="1" applyAlignment="1">
      <alignment horizontal="center" textRotation="90" wrapText="1"/>
    </xf>
    <xf numFmtId="166" fontId="19" fillId="0" borderId="11" xfId="0" applyNumberFormat="1" applyFont="1" applyBorder="1" applyAlignment="1">
      <alignment horizontal="center" textRotation="90" wrapText="1"/>
    </xf>
    <xf numFmtId="166" fontId="19" fillId="0" borderId="8" xfId="0" applyNumberFormat="1" applyFont="1" applyBorder="1" applyAlignment="1">
      <alignment horizontal="center" textRotation="90" wrapText="1"/>
    </xf>
    <xf numFmtId="166" fontId="19" fillId="0" borderId="9" xfId="0" applyNumberFormat="1" applyFont="1" applyBorder="1" applyAlignment="1">
      <alignment horizontal="center" textRotation="90" wrapText="1"/>
    </xf>
    <xf numFmtId="166" fontId="20" fillId="0" borderId="59" xfId="0" applyNumberFormat="1" applyFont="1" applyBorder="1"/>
    <xf numFmtId="166" fontId="20" fillId="0" borderId="79" xfId="0" applyNumberFormat="1" applyFont="1" applyBorder="1"/>
    <xf numFmtId="0" fontId="19" fillId="0" borderId="9" xfId="0" applyFont="1" applyBorder="1"/>
    <xf numFmtId="0" fontId="19" fillId="0" borderId="10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8" xfId="0" applyFont="1" applyBorder="1"/>
    <xf numFmtId="166" fontId="19" fillId="0" borderId="53" xfId="0" applyNumberFormat="1" applyFont="1" applyBorder="1" applyAlignment="1">
      <alignment wrapText="1"/>
    </xf>
    <xf numFmtId="166" fontId="20" fillId="0" borderId="22" xfId="0" applyNumberFormat="1" applyFont="1" applyBorder="1" applyAlignment="1">
      <alignment wrapText="1"/>
    </xf>
    <xf numFmtId="166" fontId="19" fillId="0" borderId="56" xfId="0" applyNumberFormat="1" applyFont="1" applyBorder="1"/>
    <xf numFmtId="166" fontId="19" fillId="0" borderId="57" xfId="0" applyNumberFormat="1" applyFont="1" applyBorder="1"/>
    <xf numFmtId="166" fontId="19" fillId="0" borderId="58" xfId="0" applyNumberFormat="1" applyFont="1" applyBorder="1"/>
    <xf numFmtId="166" fontId="20" fillId="0" borderId="30" xfId="0" applyNumberFormat="1" applyFont="1" applyBorder="1"/>
    <xf numFmtId="0" fontId="37" fillId="0" borderId="0" xfId="0" applyFont="1" applyAlignment="1">
      <alignment horizontal="center" vertical="center" textRotation="90" wrapText="1"/>
    </xf>
    <xf numFmtId="166" fontId="20" fillId="0" borderId="25" xfId="0" applyNumberFormat="1" applyFont="1" applyBorder="1" applyAlignment="1">
      <alignment wrapText="1"/>
    </xf>
    <xf numFmtId="166" fontId="20" fillId="0" borderId="25" xfId="0" applyNumberFormat="1" applyFont="1" applyBorder="1"/>
    <xf numFmtId="3" fontId="20" fillId="0" borderId="1" xfId="0" applyNumberFormat="1" applyFont="1" applyBorder="1" applyAlignment="1">
      <alignment vertical="center" wrapText="1"/>
    </xf>
    <xf numFmtId="166" fontId="20" fillId="0" borderId="82" xfId="0" applyNumberFormat="1" applyFont="1" applyBorder="1" applyAlignment="1">
      <alignment wrapText="1"/>
    </xf>
    <xf numFmtId="166" fontId="9" fillId="0" borderId="11" xfId="0" applyNumberFormat="1" applyFont="1" applyBorder="1"/>
    <xf numFmtId="166" fontId="9" fillId="0" borderId="8" xfId="0" applyNumberFormat="1" applyFont="1" applyBorder="1"/>
    <xf numFmtId="166" fontId="9" fillId="0" borderId="10" xfId="0" applyNumberFormat="1" applyFont="1" applyBorder="1" applyAlignment="1">
      <alignment wrapText="1"/>
    </xf>
    <xf numFmtId="166" fontId="9" fillId="0" borderId="12" xfId="0" applyNumberFormat="1" applyFont="1" applyBorder="1" applyAlignment="1">
      <alignment wrapText="1"/>
    </xf>
    <xf numFmtId="166" fontId="9" fillId="0" borderId="9" xfId="0" applyNumberFormat="1" applyFont="1" applyBorder="1" applyAlignment="1">
      <alignment wrapText="1"/>
    </xf>
    <xf numFmtId="166" fontId="10" fillId="0" borderId="10" xfId="0" applyNumberFormat="1" applyFont="1" applyBorder="1" applyAlignment="1">
      <alignment wrapText="1"/>
    </xf>
    <xf numFmtId="166" fontId="10" fillId="0" borderId="11" xfId="0" applyNumberFormat="1" applyFont="1" applyBorder="1"/>
    <xf numFmtId="166" fontId="10" fillId="0" borderId="12" xfId="0" applyNumberFormat="1" applyFont="1" applyBorder="1" applyAlignment="1">
      <alignment wrapText="1"/>
    </xf>
    <xf numFmtId="166" fontId="10" fillId="0" borderId="8" xfId="0" applyNumberFormat="1" applyFont="1" applyBorder="1"/>
    <xf numFmtId="166" fontId="10" fillId="0" borderId="9" xfId="0" applyNumberFormat="1" applyFont="1" applyBorder="1" applyAlignment="1">
      <alignment wrapText="1"/>
    </xf>
    <xf numFmtId="166" fontId="9" fillId="0" borderId="10" xfId="0" applyNumberFormat="1" applyFont="1" applyBorder="1" applyAlignment="1">
      <alignment horizontal="center" wrapText="1"/>
    </xf>
    <xf numFmtId="0" fontId="9" fillId="0" borderId="66" xfId="0" applyFont="1" applyBorder="1"/>
    <xf numFmtId="166" fontId="9" fillId="0" borderId="52" xfId="0" applyNumberFormat="1" applyFont="1" applyBorder="1" applyAlignment="1">
      <alignment wrapText="1"/>
    </xf>
    <xf numFmtId="166" fontId="9" fillId="0" borderId="66" xfId="0" applyNumberFormat="1" applyFont="1" applyBorder="1"/>
    <xf numFmtId="166" fontId="10" fillId="0" borderId="52" xfId="0" applyNumberFormat="1" applyFont="1" applyBorder="1" applyAlignment="1">
      <alignment wrapText="1"/>
    </xf>
    <xf numFmtId="166" fontId="10" fillId="0" borderId="66" xfId="0" applyNumberFormat="1" applyFont="1" applyBorder="1"/>
    <xf numFmtId="166" fontId="9" fillId="0" borderId="11" xfId="0" applyNumberFormat="1" applyFont="1" applyBorder="1" applyAlignment="1">
      <alignment wrapText="1"/>
    </xf>
    <xf numFmtId="166" fontId="10" fillId="0" borderId="11" xfId="0" applyNumberFormat="1" applyFont="1" applyBorder="1" applyAlignment="1">
      <alignment wrapText="1"/>
    </xf>
    <xf numFmtId="166" fontId="9" fillId="0" borderId="11" xfId="0" applyNumberFormat="1" applyFont="1" applyBorder="1" applyAlignment="1">
      <alignment horizontal="center" wrapText="1"/>
    </xf>
    <xf numFmtId="166" fontId="10" fillId="0" borderId="56" xfId="0" applyNumberFormat="1" applyFont="1" applyBorder="1" applyAlignment="1">
      <alignment wrapText="1"/>
    </xf>
    <xf numFmtId="166" fontId="10" fillId="0" borderId="57" xfId="0" applyNumberFormat="1" applyFont="1" applyBorder="1" applyAlignment="1">
      <alignment wrapText="1"/>
    </xf>
    <xf numFmtId="166" fontId="10" fillId="0" borderId="63" xfId="0" applyNumberFormat="1" applyFont="1" applyBorder="1" applyAlignment="1">
      <alignment wrapText="1"/>
    </xf>
    <xf numFmtId="166" fontId="10" fillId="0" borderId="67" xfId="0" applyNumberFormat="1" applyFont="1" applyBorder="1"/>
    <xf numFmtId="0" fontId="20" fillId="0" borderId="0" xfId="0" applyFont="1" applyAlignment="1">
      <alignment vertical="center" wrapText="1"/>
    </xf>
    <xf numFmtId="166" fontId="19" fillId="0" borderId="53" xfId="0" applyNumberFormat="1" applyFont="1" applyBorder="1" applyAlignment="1">
      <alignment horizontal="center" textRotation="90" wrapText="1"/>
    </xf>
    <xf numFmtId="166" fontId="19" fillId="0" borderId="43" xfId="0" applyNumberFormat="1" applyFont="1" applyBorder="1" applyAlignment="1">
      <alignment horizontal="center" textRotation="90" wrapText="1"/>
    </xf>
    <xf numFmtId="166" fontId="19" fillId="0" borderId="26" xfId="0" applyNumberFormat="1" applyFont="1" applyBorder="1" applyAlignment="1">
      <alignment horizontal="center" textRotation="90" wrapText="1"/>
    </xf>
    <xf numFmtId="166" fontId="19" fillId="0" borderId="38" xfId="0" applyNumberFormat="1" applyFont="1" applyBorder="1" applyAlignment="1">
      <alignment horizontal="center" textRotation="90" wrapText="1"/>
    </xf>
    <xf numFmtId="166" fontId="19" fillId="0" borderId="35" xfId="0" applyNumberFormat="1" applyFont="1" applyBorder="1" applyAlignment="1">
      <alignment horizontal="center" textRotation="90" wrapText="1"/>
    </xf>
    <xf numFmtId="166" fontId="19" fillId="0" borderId="44" xfId="0" applyNumberFormat="1" applyFont="1" applyBorder="1" applyAlignment="1">
      <alignment horizontal="center" textRotation="90" wrapText="1"/>
    </xf>
    <xf numFmtId="166" fontId="19" fillId="0" borderId="65" xfId="0" applyNumberFormat="1" applyFont="1" applyBorder="1" applyAlignment="1">
      <alignment horizontal="center" textRotation="90"/>
    </xf>
    <xf numFmtId="1" fontId="19" fillId="0" borderId="2" xfId="0" applyNumberFormat="1" applyFont="1" applyBorder="1" applyAlignment="1">
      <alignment horizontal="center" textRotation="90" wrapText="1"/>
    </xf>
    <xf numFmtId="1" fontId="19" fillId="0" borderId="3" xfId="0" applyNumberFormat="1" applyFont="1" applyBorder="1" applyAlignment="1">
      <alignment horizontal="center" textRotation="90" wrapText="1"/>
    </xf>
    <xf numFmtId="1" fontId="19" fillId="0" borderId="4" xfId="0" applyNumberFormat="1" applyFont="1" applyBorder="1" applyAlignment="1">
      <alignment horizontal="center" textRotation="90" wrapText="1"/>
    </xf>
    <xf numFmtId="3" fontId="19" fillId="0" borderId="5" xfId="0" applyNumberFormat="1" applyFont="1" applyBorder="1" applyAlignment="1">
      <alignment horizontal="center" textRotation="90" wrapText="1"/>
    </xf>
    <xf numFmtId="3" fontId="19" fillId="0" borderId="3" xfId="0" applyNumberFormat="1" applyFont="1" applyBorder="1" applyAlignment="1">
      <alignment horizontal="center" textRotation="90" wrapText="1"/>
    </xf>
    <xf numFmtId="3" fontId="19" fillId="0" borderId="6" xfId="0" applyNumberFormat="1" applyFont="1" applyBorder="1" applyAlignment="1">
      <alignment horizontal="center" textRotation="90" wrapText="1"/>
    </xf>
    <xf numFmtId="3" fontId="19" fillId="0" borderId="2" xfId="0" applyNumberFormat="1" applyFont="1" applyBorder="1" applyAlignment="1">
      <alignment horizontal="center" textRotation="90" wrapText="1"/>
    </xf>
    <xf numFmtId="3" fontId="19" fillId="0" borderId="4" xfId="0" applyNumberFormat="1" applyFont="1" applyBorder="1" applyAlignment="1">
      <alignment horizontal="center" textRotation="90" wrapText="1"/>
    </xf>
    <xf numFmtId="3" fontId="19" fillId="0" borderId="7" xfId="0" applyNumberFormat="1" applyFont="1" applyBorder="1" applyAlignment="1">
      <alignment horizontal="center" textRotation="90" wrapText="1"/>
    </xf>
    <xf numFmtId="166" fontId="19" fillId="0" borderId="2" xfId="0" applyNumberFormat="1" applyFont="1" applyBorder="1" applyAlignment="1">
      <alignment horizontal="center" textRotation="90" wrapText="1"/>
    </xf>
    <xf numFmtId="166" fontId="19" fillId="0" borderId="3" xfId="0" applyNumberFormat="1" applyFont="1" applyBorder="1" applyAlignment="1">
      <alignment horizontal="center" textRotation="90" wrapText="1"/>
    </xf>
    <xf numFmtId="166" fontId="19" fillId="0" borderId="4" xfId="0" applyNumberFormat="1" applyFont="1" applyBorder="1" applyAlignment="1">
      <alignment horizontal="center" textRotation="90" wrapText="1"/>
    </xf>
    <xf numFmtId="3" fontId="3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/>
    </xf>
    <xf numFmtId="3" fontId="26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left"/>
    </xf>
    <xf numFmtId="3" fontId="11" fillId="0" borderId="0" xfId="3" applyNumberFormat="1" applyFont="1"/>
    <xf numFmtId="3" fontId="11" fillId="0" borderId="0" xfId="0" applyNumberFormat="1" applyFont="1"/>
    <xf numFmtId="3" fontId="12" fillId="0" borderId="0" xfId="3" applyNumberFormat="1" applyFont="1"/>
    <xf numFmtId="3" fontId="9" fillId="0" borderId="0" xfId="3" applyNumberFormat="1" applyFont="1" applyAlignment="1">
      <alignment horizontal="right"/>
    </xf>
    <xf numFmtId="3" fontId="8" fillId="0" borderId="0" xfId="0" applyNumberFormat="1" applyFont="1"/>
    <xf numFmtId="3" fontId="13" fillId="0" borderId="0" xfId="0" applyNumberFormat="1" applyFont="1"/>
    <xf numFmtId="3" fontId="14" fillId="0" borderId="0" xfId="0" applyNumberFormat="1" applyFont="1"/>
    <xf numFmtId="3" fontId="7" fillId="0" borderId="0" xfId="0" applyNumberFormat="1" applyFont="1"/>
    <xf numFmtId="0" fontId="26" fillId="0" borderId="0" xfId="0" applyFont="1"/>
    <xf numFmtId="0" fontId="41" fillId="0" borderId="0" xfId="0" applyFont="1"/>
    <xf numFmtId="0" fontId="9" fillId="0" borderId="0" xfId="4" applyFont="1"/>
    <xf numFmtId="0" fontId="10" fillId="0" borderId="0" xfId="4" applyFont="1"/>
    <xf numFmtId="3" fontId="32" fillId="0" borderId="0" xfId="0" applyNumberFormat="1" applyFont="1"/>
    <xf numFmtId="3" fontId="32" fillId="0" borderId="0" xfId="0" applyNumberFormat="1" applyFont="1" applyAlignment="1">
      <alignment wrapText="1"/>
    </xf>
    <xf numFmtId="0" fontId="22" fillId="0" borderId="10" xfId="0" applyFont="1" applyBorder="1" applyAlignment="1">
      <alignment wrapText="1"/>
    </xf>
    <xf numFmtId="0" fontId="22" fillId="0" borderId="10" xfId="0" applyFont="1" applyBorder="1"/>
    <xf numFmtId="0" fontId="22" fillId="0" borderId="10" xfId="0" applyFont="1" applyBorder="1" applyAlignment="1">
      <alignment horizontal="left" vertical="center" wrapText="1"/>
    </xf>
    <xf numFmtId="3" fontId="22" fillId="0" borderId="10" xfId="0" applyNumberFormat="1" applyFont="1" applyBorder="1" applyAlignment="1">
      <alignment wrapText="1"/>
    </xf>
    <xf numFmtId="3" fontId="22" fillId="0" borderId="10" xfId="0" applyNumberFormat="1" applyFont="1" applyBorder="1" applyAlignment="1">
      <alignment horizontal="left" vertical="center" wrapText="1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vertical="center"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 applyAlignment="1">
      <alignment horizontal="left" vertical="center" wrapText="1"/>
    </xf>
    <xf numFmtId="49" fontId="21" fillId="0" borderId="10" xfId="0" applyNumberFormat="1" applyFont="1" applyBorder="1" applyAlignment="1">
      <alignment horizontal="left" wrapText="1"/>
    </xf>
    <xf numFmtId="3" fontId="21" fillId="0" borderId="10" xfId="0" applyNumberFormat="1" applyFont="1" applyBorder="1" applyAlignment="1">
      <alignment horizontal="center" wrapText="1"/>
    </xf>
    <xf numFmtId="0" fontId="22" fillId="0" borderId="10" xfId="0" applyFont="1" applyBorder="1" applyAlignment="1">
      <alignment horizontal="left" wrapText="1"/>
    </xf>
    <xf numFmtId="0" fontId="21" fillId="0" borderId="27" xfId="0" applyFont="1" applyBorder="1" applyAlignment="1">
      <alignment horizontal="center"/>
    </xf>
    <xf numFmtId="166" fontId="32" fillId="0" borderId="28" xfId="0" applyNumberFormat="1" applyFont="1" applyBorder="1" applyAlignment="1">
      <alignment vertical="center" wrapText="1"/>
    </xf>
    <xf numFmtId="166" fontId="32" fillId="0" borderId="29" xfId="0" applyNumberFormat="1" applyFont="1" applyBorder="1" applyAlignment="1">
      <alignment vertical="center" wrapText="1"/>
    </xf>
    <xf numFmtId="0" fontId="22" fillId="0" borderId="12" xfId="0" applyFont="1" applyBorder="1"/>
    <xf numFmtId="9" fontId="32" fillId="0" borderId="8" xfId="0" applyNumberFormat="1" applyFont="1" applyBorder="1"/>
    <xf numFmtId="0" fontId="21" fillId="0" borderId="12" xfId="0" applyFont="1" applyBorder="1" applyAlignment="1">
      <alignment horizontal="center"/>
    </xf>
    <xf numFmtId="0" fontId="22" fillId="0" borderId="12" xfId="0" applyFont="1" applyBorder="1" applyAlignment="1">
      <alignment vertical="center"/>
    </xf>
    <xf numFmtId="0" fontId="21" fillId="0" borderId="16" xfId="0" applyFont="1" applyBorder="1"/>
    <xf numFmtId="0" fontId="21" fillId="0" borderId="15" xfId="0" applyFont="1" applyBorder="1" applyAlignment="1">
      <alignment wrapText="1"/>
    </xf>
    <xf numFmtId="0" fontId="21" fillId="0" borderId="28" xfId="0" applyFont="1" applyBorder="1" applyAlignment="1">
      <alignment horizontal="center" wrapText="1"/>
    </xf>
    <xf numFmtId="166" fontId="32" fillId="0" borderId="28" xfId="0" applyNumberFormat="1" applyFont="1" applyBorder="1" applyAlignment="1">
      <alignment vertical="center"/>
    </xf>
    <xf numFmtId="3" fontId="22" fillId="0" borderId="12" xfId="0" applyNumberFormat="1" applyFont="1" applyBorder="1"/>
    <xf numFmtId="3" fontId="22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3" fontId="21" fillId="0" borderId="12" xfId="0" applyNumberFormat="1" applyFont="1" applyBorder="1" applyAlignment="1">
      <alignment horizontal="center"/>
    </xf>
    <xf numFmtId="3" fontId="21" fillId="0" borderId="15" xfId="0" applyNumberFormat="1" applyFont="1" applyBorder="1" applyAlignment="1">
      <alignment vertical="center" wrapText="1"/>
    </xf>
    <xf numFmtId="0" fontId="21" fillId="0" borderId="28" xfId="0" applyFont="1" applyBorder="1" applyAlignment="1">
      <alignment horizontal="left" wrapText="1"/>
    </xf>
    <xf numFmtId="0" fontId="37" fillId="0" borderId="12" xfId="0" applyFont="1" applyBorder="1"/>
    <xf numFmtId="0" fontId="36" fillId="0" borderId="12" xfId="0" applyFont="1" applyBorder="1"/>
    <xf numFmtId="0" fontId="37" fillId="0" borderId="16" xfId="0" applyFont="1" applyBorder="1"/>
    <xf numFmtId="0" fontId="21" fillId="0" borderId="10" xfId="0" applyFont="1" applyBorder="1" applyAlignment="1">
      <alignment horizontal="left" wrapText="1"/>
    </xf>
    <xf numFmtId="3" fontId="33" fillId="0" borderId="10" xfId="0" applyNumberFormat="1" applyFont="1" applyBorder="1" applyAlignment="1">
      <alignment horizontal="center" vertical="center" wrapText="1"/>
    </xf>
    <xf numFmtId="3" fontId="33" fillId="0" borderId="8" xfId="0" applyNumberFormat="1" applyFont="1" applyBorder="1" applyAlignment="1">
      <alignment horizontal="center" vertical="center"/>
    </xf>
    <xf numFmtId="3" fontId="9" fillId="0" borderId="10" xfId="0" applyNumberFormat="1" applyFont="1" applyBorder="1"/>
    <xf numFmtId="3" fontId="10" fillId="0" borderId="10" xfId="0" applyNumberFormat="1" applyFont="1" applyBorder="1"/>
    <xf numFmtId="3" fontId="9" fillId="0" borderId="10" xfId="0" applyNumberFormat="1" applyFont="1" applyBorder="1" applyAlignment="1">
      <alignment wrapText="1"/>
    </xf>
    <xf numFmtId="3" fontId="10" fillId="0" borderId="8" xfId="0" applyNumberFormat="1" applyFont="1" applyBorder="1"/>
    <xf numFmtId="3" fontId="9" fillId="0" borderId="8" xfId="0" applyNumberFormat="1" applyFont="1" applyBorder="1"/>
    <xf numFmtId="0" fontId="9" fillId="0" borderId="8" xfId="0" applyFont="1" applyBorder="1"/>
    <xf numFmtId="0" fontId="9" fillId="0" borderId="12" xfId="0" applyFont="1" applyBorder="1"/>
    <xf numFmtId="9" fontId="33" fillId="0" borderId="13" xfId="0" applyNumberFormat="1" applyFont="1" applyBorder="1"/>
    <xf numFmtId="169" fontId="37" fillId="0" borderId="10" xfId="0" applyNumberFormat="1" applyFont="1" applyBorder="1" applyAlignment="1">
      <alignment wrapText="1"/>
    </xf>
    <xf numFmtId="169" fontId="36" fillId="0" borderId="10" xfId="0" applyNumberFormat="1" applyFont="1" applyBorder="1" applyAlignment="1">
      <alignment wrapText="1"/>
    </xf>
    <xf numFmtId="169" fontId="36" fillId="0" borderId="15" xfId="0" applyNumberFormat="1" applyFont="1" applyBorder="1" applyAlignment="1">
      <alignment wrapText="1"/>
    </xf>
    <xf numFmtId="169" fontId="37" fillId="3" borderId="10" xfId="0" applyNumberFormat="1" applyFont="1" applyFill="1" applyBorder="1" applyAlignment="1">
      <alignment wrapText="1"/>
    </xf>
    <xf numFmtId="169" fontId="36" fillId="3" borderId="10" xfId="0" applyNumberFormat="1" applyFont="1" applyFill="1" applyBorder="1" applyAlignment="1">
      <alignment wrapText="1"/>
    </xf>
    <xf numFmtId="169" fontId="36" fillId="3" borderId="15" xfId="0" applyNumberFormat="1" applyFont="1" applyFill="1" applyBorder="1" applyAlignment="1">
      <alignment wrapText="1"/>
    </xf>
    <xf numFmtId="169" fontId="32" fillId="0" borderId="10" xfId="0" applyNumberFormat="1" applyFont="1" applyBorder="1"/>
    <xf numFmtId="169" fontId="33" fillId="0" borderId="10" xfId="0" applyNumberFormat="1" applyFont="1" applyBorder="1"/>
    <xf numFmtId="169" fontId="33" fillId="0" borderId="15" xfId="0" applyNumberFormat="1" applyFont="1" applyBorder="1"/>
    <xf numFmtId="169" fontId="37" fillId="0" borderId="10" xfId="0" applyNumberFormat="1" applyFont="1" applyBorder="1" applyAlignment="1">
      <alignment horizontal="right"/>
    </xf>
    <xf numFmtId="169" fontId="36" fillId="0" borderId="10" xfId="0" applyNumberFormat="1" applyFont="1" applyBorder="1" applyAlignment="1">
      <alignment horizontal="right" vertical="center" wrapText="1"/>
    </xf>
    <xf numFmtId="169" fontId="36" fillId="0" borderId="15" xfId="0" applyNumberFormat="1" applyFont="1" applyBorder="1" applyAlignment="1">
      <alignment horizontal="right" wrapText="1"/>
    </xf>
    <xf numFmtId="169" fontId="37" fillId="3" borderId="10" xfId="0" applyNumberFormat="1" applyFont="1" applyFill="1" applyBorder="1" applyAlignment="1">
      <alignment horizontal="right"/>
    </xf>
    <xf numFmtId="169" fontId="36" fillId="3" borderId="10" xfId="0" applyNumberFormat="1" applyFont="1" applyFill="1" applyBorder="1" applyAlignment="1">
      <alignment horizontal="right" vertical="center" wrapText="1"/>
    </xf>
    <xf numFmtId="169" fontId="36" fillId="3" borderId="15" xfId="0" applyNumberFormat="1" applyFont="1" applyFill="1" applyBorder="1" applyAlignment="1">
      <alignment horizontal="right" wrapText="1"/>
    </xf>
    <xf numFmtId="9" fontId="37" fillId="3" borderId="8" xfId="0" applyNumberFormat="1" applyFont="1" applyFill="1" applyBorder="1"/>
    <xf numFmtId="0" fontId="10" fillId="0" borderId="29" xfId="0" applyFont="1" applyBorder="1" applyAlignment="1">
      <alignment horizontal="center"/>
    </xf>
    <xf numFmtId="3" fontId="9" fillId="0" borderId="8" xfId="2" applyNumberFormat="1" applyFont="1" applyBorder="1" applyAlignment="1">
      <alignment horizontal="right"/>
    </xf>
    <xf numFmtId="0" fontId="22" fillId="0" borderId="28" xfId="0" applyFont="1" applyBorder="1" applyAlignment="1">
      <alignment vertical="center" wrapText="1"/>
    </xf>
    <xf numFmtId="3" fontId="22" fillId="0" borderId="16" xfId="0" applyNumberFormat="1" applyFont="1" applyBorder="1"/>
    <xf numFmtId="0" fontId="9" fillId="0" borderId="10" xfId="0" applyFont="1" applyBorder="1" applyAlignment="1">
      <alignment horizontal="left" wrapText="1"/>
    </xf>
    <xf numFmtId="0" fontId="42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10" fillId="0" borderId="27" xfId="3" applyFont="1" applyBorder="1" applyAlignment="1">
      <alignment horizontal="center"/>
    </xf>
    <xf numFmtId="0" fontId="10" fillId="0" borderId="28" xfId="3" applyFont="1" applyBorder="1" applyAlignment="1">
      <alignment wrapText="1"/>
    </xf>
    <xf numFmtId="0" fontId="10" fillId="0" borderId="28" xfId="0" applyFont="1" applyBorder="1" applyAlignment="1">
      <alignment horizontal="center"/>
    </xf>
    <xf numFmtId="0" fontId="9" fillId="0" borderId="12" xfId="3" applyFont="1" applyBorder="1" applyAlignment="1">
      <alignment horizontal="center"/>
    </xf>
    <xf numFmtId="0" fontId="9" fillId="0" borderId="8" xfId="3" applyFont="1" applyBorder="1"/>
    <xf numFmtId="0" fontId="10" fillId="0" borderId="12" xfId="0" applyFont="1" applyBorder="1" applyAlignment="1">
      <alignment horizontal="center"/>
    </xf>
    <xf numFmtId="0" fontId="9" fillId="0" borderId="16" xfId="0" applyFont="1" applyBorder="1"/>
    <xf numFmtId="0" fontId="10" fillId="0" borderId="15" xfId="3" applyFont="1" applyBorder="1" applyAlignment="1">
      <alignment wrapText="1"/>
    </xf>
    <xf numFmtId="3" fontId="10" fillId="0" borderId="15" xfId="0" applyNumberFormat="1" applyFont="1" applyBorder="1"/>
    <xf numFmtId="3" fontId="10" fillId="0" borderId="13" xfId="0" applyNumberFormat="1" applyFont="1" applyBorder="1"/>
    <xf numFmtId="9" fontId="33" fillId="0" borderId="8" xfId="0" applyNumberFormat="1" applyFont="1" applyBorder="1"/>
    <xf numFmtId="170" fontId="9" fillId="0" borderId="8" xfId="0" applyNumberFormat="1" applyFont="1" applyBorder="1" applyAlignment="1">
      <alignment horizontal="right"/>
    </xf>
    <xf numFmtId="170" fontId="9" fillId="0" borderId="8" xfId="2" applyNumberFormat="1" applyFont="1" applyBorder="1" applyAlignment="1">
      <alignment horizontal="right"/>
    </xf>
    <xf numFmtId="170" fontId="32" fillId="0" borderId="10" xfId="0" applyNumberFormat="1" applyFont="1" applyBorder="1"/>
    <xf numFmtId="170" fontId="43" fillId="0" borderId="10" xfId="0" applyNumberFormat="1" applyFont="1" applyBorder="1"/>
    <xf numFmtId="170" fontId="33" fillId="0" borderId="10" xfId="0" applyNumberFormat="1" applyFont="1" applyBorder="1"/>
    <xf numFmtId="170" fontId="33" fillId="0" borderId="15" xfId="0" applyNumberFormat="1" applyFont="1" applyBorder="1"/>
    <xf numFmtId="170" fontId="37" fillId="0" borderId="10" xfId="0" applyNumberFormat="1" applyFont="1" applyBorder="1"/>
    <xf numFmtId="170" fontId="36" fillId="0" borderId="10" xfId="0" applyNumberFormat="1" applyFont="1" applyBorder="1"/>
    <xf numFmtId="170" fontId="32" fillId="0" borderId="10" xfId="0" applyNumberFormat="1" applyFont="1" applyBorder="1" applyAlignment="1">
      <alignment horizontal="right" vertical="center" wrapText="1"/>
    </xf>
    <xf numFmtId="170" fontId="43" fillId="0" borderId="10" xfId="0" applyNumberFormat="1" applyFont="1" applyBorder="1" applyAlignment="1">
      <alignment horizontal="right" wrapText="1"/>
    </xf>
    <xf numFmtId="170" fontId="33" fillId="0" borderId="10" xfId="0" applyNumberFormat="1" applyFont="1" applyBorder="1" applyAlignment="1">
      <alignment horizontal="right" vertical="center" wrapText="1"/>
    </xf>
    <xf numFmtId="170" fontId="32" fillId="0" borderId="10" xfId="0" applyNumberFormat="1" applyFont="1" applyBorder="1" applyAlignment="1">
      <alignment horizontal="right" wrapText="1"/>
    </xf>
    <xf numFmtId="170" fontId="33" fillId="0" borderId="10" xfId="0" applyNumberFormat="1" applyFont="1" applyBorder="1" applyAlignment="1">
      <alignment horizontal="right" wrapText="1"/>
    </xf>
    <xf numFmtId="170" fontId="33" fillId="0" borderId="10" xfId="0" applyNumberFormat="1" applyFont="1" applyBorder="1" applyAlignment="1">
      <alignment horizontal="right"/>
    </xf>
    <xf numFmtId="170" fontId="36" fillId="0" borderId="10" xfId="0" applyNumberFormat="1" applyFont="1" applyBorder="1" applyAlignment="1">
      <alignment wrapText="1"/>
    </xf>
    <xf numFmtId="170" fontId="37" fillId="0" borderId="10" xfId="0" applyNumberFormat="1" applyFont="1" applyBorder="1" applyAlignment="1">
      <alignment wrapText="1"/>
    </xf>
    <xf numFmtId="170" fontId="36" fillId="0" borderId="15" xfId="0" applyNumberFormat="1" applyFont="1" applyBorder="1"/>
    <xf numFmtId="170" fontId="36" fillId="0" borderId="12" xfId="0" applyNumberFormat="1" applyFont="1" applyBorder="1" applyAlignment="1">
      <alignment wrapText="1"/>
    </xf>
    <xf numFmtId="170" fontId="36" fillId="0" borderId="16" xfId="0" applyNumberFormat="1" applyFont="1" applyBorder="1" applyAlignment="1">
      <alignment wrapText="1"/>
    </xf>
    <xf numFmtId="170" fontId="36" fillId="0" borderId="15" xfId="0" applyNumberFormat="1" applyFont="1" applyBorder="1" applyAlignment="1">
      <alignment wrapText="1"/>
    </xf>
    <xf numFmtId="170" fontId="37" fillId="0" borderId="12" xfId="0" applyNumberFormat="1" applyFont="1" applyBorder="1" applyAlignment="1">
      <alignment horizontal="right" wrapText="1"/>
    </xf>
    <xf numFmtId="170" fontId="36" fillId="0" borderId="12" xfId="0" applyNumberFormat="1" applyFont="1" applyBorder="1" applyAlignment="1">
      <alignment horizontal="right" wrapText="1"/>
    </xf>
    <xf numFmtId="170" fontId="36" fillId="0" borderId="16" xfId="0" applyNumberFormat="1" applyFont="1" applyBorder="1" applyAlignment="1">
      <alignment horizontal="right" wrapText="1"/>
    </xf>
    <xf numFmtId="170" fontId="37" fillId="0" borderId="27" xfId="0" applyNumberFormat="1" applyFont="1" applyBorder="1" applyAlignment="1">
      <alignment horizontal="center" vertical="center" wrapText="1"/>
    </xf>
    <xf numFmtId="0" fontId="37" fillId="0" borderId="11" xfId="0" applyFont="1" applyBorder="1" applyAlignment="1">
      <alignment wrapText="1"/>
    </xf>
    <xf numFmtId="0" fontId="36" fillId="0" borderId="11" xfId="0" applyFont="1" applyBorder="1" applyAlignment="1">
      <alignment wrapText="1"/>
    </xf>
    <xf numFmtId="0" fontId="36" fillId="0" borderId="30" xfId="0" applyFont="1" applyBorder="1" applyAlignment="1">
      <alignment wrapText="1"/>
    </xf>
    <xf numFmtId="0" fontId="37" fillId="0" borderId="10" xfId="0" applyFont="1" applyBorder="1" applyAlignment="1">
      <alignment wrapText="1"/>
    </xf>
    <xf numFmtId="0" fontId="36" fillId="0" borderId="10" xfId="0" applyFont="1" applyBorder="1" applyAlignment="1">
      <alignment wrapText="1"/>
    </xf>
    <xf numFmtId="0" fontId="37" fillId="0" borderId="27" xfId="0" applyFont="1" applyBorder="1"/>
    <xf numFmtId="0" fontId="37" fillId="0" borderId="40" xfId="0" applyFont="1" applyBorder="1" applyAlignment="1">
      <alignment wrapText="1"/>
    </xf>
    <xf numFmtId="0" fontId="37" fillId="0" borderId="28" xfId="0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9" fontId="36" fillId="3" borderId="8" xfId="0" applyNumberFormat="1" applyFont="1" applyFill="1" applyBorder="1"/>
    <xf numFmtId="0" fontId="36" fillId="0" borderId="15" xfId="0" applyFont="1" applyBorder="1" applyAlignment="1">
      <alignment wrapText="1"/>
    </xf>
    <xf numFmtId="9" fontId="36" fillId="3" borderId="13" xfId="0" applyNumberFormat="1" applyFont="1" applyFill="1" applyBorder="1"/>
    <xf numFmtId="0" fontId="37" fillId="0" borderId="40" xfId="0" applyFont="1" applyBorder="1" applyAlignment="1">
      <alignment vertical="center" wrapText="1"/>
    </xf>
    <xf numFmtId="0" fontId="37" fillId="0" borderId="11" xfId="0" applyFont="1" applyBorder="1" applyAlignment="1">
      <alignment horizontal="left" wrapText="1"/>
    </xf>
    <xf numFmtId="166" fontId="37" fillId="0" borderId="40" xfId="0" applyNumberFormat="1" applyFont="1" applyBorder="1" applyAlignment="1">
      <alignment horizontal="center" vertical="center" wrapText="1"/>
    </xf>
    <xf numFmtId="0" fontId="36" fillId="0" borderId="45" xfId="0" applyFont="1" applyBorder="1" applyAlignment="1">
      <alignment vertical="center" wrapText="1"/>
    </xf>
    <xf numFmtId="0" fontId="36" fillId="0" borderId="2" xfId="0" applyFont="1" applyBorder="1" applyAlignment="1">
      <alignment horizontal="center"/>
    </xf>
    <xf numFmtId="169" fontId="37" fillId="0" borderId="10" xfId="0" applyNumberFormat="1" applyFont="1" applyBorder="1"/>
    <xf numFmtId="9" fontId="37" fillId="0" borderId="11" xfId="0" applyNumberFormat="1" applyFont="1" applyBorder="1"/>
    <xf numFmtId="170" fontId="37" fillId="0" borderId="12" xfId="0" applyNumberFormat="1" applyFont="1" applyBorder="1"/>
    <xf numFmtId="169" fontId="37" fillId="3" borderId="10" xfId="0" applyNumberFormat="1" applyFont="1" applyFill="1" applyBorder="1"/>
    <xf numFmtId="0" fontId="36" fillId="0" borderId="16" xfId="0" applyFont="1" applyBorder="1"/>
    <xf numFmtId="170" fontId="37" fillId="3" borderId="12" xfId="0" applyNumberFormat="1" applyFont="1" applyFill="1" applyBorder="1"/>
    <xf numFmtId="170" fontId="36" fillId="3" borderId="12" xfId="0" applyNumberFormat="1" applyFont="1" applyFill="1" applyBorder="1"/>
    <xf numFmtId="170" fontId="36" fillId="3" borderId="16" xfId="0" applyNumberFormat="1" applyFont="1" applyFill="1" applyBorder="1"/>
    <xf numFmtId="0" fontId="36" fillId="0" borderId="0" xfId="0" applyFont="1" applyAlignment="1">
      <alignment vertical="center" wrapText="1"/>
    </xf>
    <xf numFmtId="169" fontId="37" fillId="3" borderId="10" xfId="0" applyNumberFormat="1" applyFont="1" applyFill="1" applyBorder="1" applyAlignment="1">
      <alignment horizontal="right" vertical="center" wrapText="1"/>
    </xf>
    <xf numFmtId="169" fontId="37" fillId="3" borderId="10" xfId="0" applyNumberFormat="1" applyFont="1" applyFill="1" applyBorder="1" applyAlignment="1">
      <alignment horizontal="right" wrapText="1"/>
    </xf>
    <xf numFmtId="9" fontId="37" fillId="0" borderId="8" xfId="0" applyNumberFormat="1" applyFont="1" applyBorder="1" applyAlignment="1">
      <alignment horizontal="right"/>
    </xf>
    <xf numFmtId="9" fontId="36" fillId="0" borderId="8" xfId="0" applyNumberFormat="1" applyFont="1" applyBorder="1" applyAlignment="1">
      <alignment horizontal="right"/>
    </xf>
    <xf numFmtId="9" fontId="36" fillId="0" borderId="13" xfId="0" applyNumberFormat="1" applyFont="1" applyBorder="1" applyAlignment="1">
      <alignment horizontal="right"/>
    </xf>
    <xf numFmtId="3" fontId="37" fillId="0" borderId="8" xfId="0" applyNumberFormat="1" applyFont="1" applyBorder="1" applyAlignment="1">
      <alignment horizontal="left" vertical="center" wrapText="1"/>
    </xf>
    <xf numFmtId="0" fontId="37" fillId="0" borderId="8" xfId="0" applyFont="1" applyBorder="1" applyAlignment="1">
      <alignment horizontal="left" vertical="center" wrapText="1"/>
    </xf>
    <xf numFmtId="3" fontId="36" fillId="0" borderId="8" xfId="0" applyNumberFormat="1" applyFont="1" applyBorder="1" applyAlignment="1">
      <alignment horizontal="left" vertical="center" wrapText="1"/>
    </xf>
    <xf numFmtId="0" fontId="37" fillId="0" borderId="8" xfId="0" applyFont="1" applyBorder="1" applyAlignment="1">
      <alignment horizontal="left" wrapText="1"/>
    </xf>
    <xf numFmtId="0" fontId="36" fillId="0" borderId="8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0" fontId="22" fillId="0" borderId="8" xfId="0" applyFont="1" applyBorder="1" applyAlignment="1">
      <alignment vertical="center" wrapText="1"/>
    </xf>
    <xf numFmtId="169" fontId="32" fillId="0" borderId="8" xfId="0" applyNumberFormat="1" applyFont="1" applyBorder="1"/>
    <xf numFmtId="170" fontId="37" fillId="3" borderId="27" xfId="0" applyNumberFormat="1" applyFont="1" applyFill="1" applyBorder="1" applyAlignment="1">
      <alignment horizontal="center" vertical="center" wrapText="1"/>
    </xf>
    <xf numFmtId="170" fontId="32" fillId="0" borderId="10" xfId="0" applyNumberFormat="1" applyFont="1" applyBorder="1" applyAlignment="1">
      <alignment horizontal="left" wrapText="1"/>
    </xf>
    <xf numFmtId="170" fontId="32" fillId="0" borderId="10" xfId="0" applyNumberFormat="1" applyFont="1" applyBorder="1" applyAlignment="1">
      <alignment horizontal="left" vertical="center" wrapText="1"/>
    </xf>
    <xf numFmtId="170" fontId="33" fillId="0" borderId="10" xfId="0" applyNumberFormat="1" applyFont="1" applyBorder="1" applyAlignment="1">
      <alignment wrapText="1"/>
    </xf>
    <xf numFmtId="170" fontId="32" fillId="0" borderId="10" xfId="0" applyNumberFormat="1" applyFont="1" applyBorder="1" applyAlignment="1">
      <alignment wrapText="1"/>
    </xf>
    <xf numFmtId="170" fontId="32" fillId="0" borderId="28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wrapText="1"/>
    </xf>
    <xf numFmtId="171" fontId="9" fillId="0" borderId="8" xfId="0" applyNumberFormat="1" applyFont="1" applyBorder="1" applyAlignment="1">
      <alignment horizontal="right"/>
    </xf>
    <xf numFmtId="0" fontId="9" fillId="0" borderId="10" xfId="0" applyFont="1" applyBorder="1"/>
    <xf numFmtId="164" fontId="40" fillId="0" borderId="10" xfId="4" applyNumberFormat="1" applyFont="1" applyBorder="1" applyAlignment="1">
      <alignment horizontal="left" wrapText="1"/>
    </xf>
    <xf numFmtId="3" fontId="40" fillId="0" borderId="10" xfId="0" applyNumberFormat="1" applyFont="1" applyBorder="1"/>
    <xf numFmtId="0" fontId="9" fillId="0" borderId="10" xfId="0" applyFont="1" applyBorder="1" applyAlignment="1">
      <alignment horizontal="left"/>
    </xf>
    <xf numFmtId="164" fontId="10" fillId="0" borderId="27" xfId="4" applyNumberFormat="1" applyFont="1" applyBorder="1" applyAlignment="1">
      <alignment horizontal="right"/>
    </xf>
    <xf numFmtId="164" fontId="10" fillId="0" borderId="12" xfId="4" applyNumberFormat="1" applyFont="1" applyBorder="1" applyAlignment="1">
      <alignment horizontal="right"/>
    </xf>
    <xf numFmtId="0" fontId="10" fillId="0" borderId="8" xfId="0" applyFont="1" applyBorder="1"/>
    <xf numFmtId="169" fontId="37" fillId="3" borderId="8" xfId="0" applyNumberFormat="1" applyFont="1" applyFill="1" applyBorder="1" applyAlignment="1">
      <alignment wrapText="1"/>
    </xf>
    <xf numFmtId="0" fontId="37" fillId="3" borderId="28" xfId="0" applyFont="1" applyFill="1" applyBorder="1" applyAlignment="1">
      <alignment horizontal="center" vertical="center" wrapText="1"/>
    </xf>
    <xf numFmtId="166" fontId="37" fillId="3" borderId="28" xfId="0" applyNumberFormat="1" applyFont="1" applyFill="1" applyBorder="1" applyAlignment="1">
      <alignment horizontal="center" vertical="center" wrapText="1"/>
    </xf>
    <xf numFmtId="166" fontId="37" fillId="3" borderId="29" xfId="0" applyNumberFormat="1" applyFont="1" applyFill="1" applyBorder="1" applyAlignment="1">
      <alignment horizontal="center" vertical="center" wrapText="1"/>
    </xf>
    <xf numFmtId="9" fontId="37" fillId="0" borderId="30" xfId="0" applyNumberFormat="1" applyFont="1" applyBorder="1"/>
    <xf numFmtId="3" fontId="9" fillId="0" borderId="12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vertical="center" wrapText="1"/>
    </xf>
    <xf numFmtId="3" fontId="9" fillId="0" borderId="10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vertical="center"/>
    </xf>
    <xf numFmtId="3" fontId="10" fillId="0" borderId="12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 wrapText="1"/>
    </xf>
    <xf numFmtId="170" fontId="32" fillId="0" borderId="10" xfId="0" applyNumberFormat="1" applyFont="1" applyBorder="1" applyAlignment="1">
      <alignment vertical="center"/>
    </xf>
    <xf numFmtId="0" fontId="1" fillId="0" borderId="10" xfId="0" applyFont="1" applyBorder="1" applyAlignment="1">
      <alignment horizontal="right"/>
    </xf>
    <xf numFmtId="170" fontId="9" fillId="0" borderId="10" xfId="0" applyNumberFormat="1" applyFont="1" applyBorder="1"/>
    <xf numFmtId="170" fontId="9" fillId="0" borderId="10" xfId="0" applyNumberFormat="1" applyFont="1" applyBorder="1" applyAlignment="1">
      <alignment horizontal="right"/>
    </xf>
    <xf numFmtId="170" fontId="9" fillId="0" borderId="10" xfId="2" applyNumberFormat="1" applyFont="1" applyBorder="1" applyAlignment="1">
      <alignment horizontal="right"/>
    </xf>
    <xf numFmtId="170" fontId="1" fillId="0" borderId="10" xfId="0" applyNumberFormat="1" applyFont="1" applyBorder="1"/>
    <xf numFmtId="170" fontId="10" fillId="0" borderId="10" xfId="0" applyNumberFormat="1" applyFont="1" applyBorder="1"/>
    <xf numFmtId="170" fontId="10" fillId="0" borderId="10" xfId="2" applyNumberFormat="1" applyFont="1" applyBorder="1" applyAlignment="1">
      <alignment horizontal="right"/>
    </xf>
    <xf numFmtId="170" fontId="10" fillId="0" borderId="28" xfId="2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right"/>
    </xf>
    <xf numFmtId="170" fontId="10" fillId="0" borderId="15" xfId="0" applyNumberFormat="1" applyFont="1" applyBorder="1"/>
    <xf numFmtId="170" fontId="10" fillId="0" borderId="15" xfId="2" applyNumberFormat="1" applyFont="1" applyBorder="1" applyAlignment="1">
      <alignment horizontal="right"/>
    </xf>
    <xf numFmtId="0" fontId="10" fillId="0" borderId="29" xfId="0" applyFont="1" applyBorder="1"/>
    <xf numFmtId="0" fontId="9" fillId="0" borderId="12" xfId="0" applyFont="1" applyBorder="1" applyAlignment="1">
      <alignment horizontal="right"/>
    </xf>
    <xf numFmtId="0" fontId="10" fillId="0" borderId="10" xfId="0" applyFont="1" applyBorder="1"/>
    <xf numFmtId="164" fontId="10" fillId="0" borderId="28" xfId="4" applyNumberFormat="1" applyFont="1" applyBorder="1" applyAlignment="1">
      <alignment horizontal="left"/>
    </xf>
    <xf numFmtId="3" fontId="9" fillId="0" borderId="12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170" fontId="9" fillId="0" borderId="10" xfId="4" applyNumberFormat="1" applyFont="1" applyBorder="1" applyAlignment="1">
      <alignment horizontal="centerContinuous"/>
    </xf>
    <xf numFmtId="170" fontId="10" fillId="0" borderId="28" xfId="4" applyNumberFormat="1" applyFont="1" applyBorder="1" applyAlignment="1">
      <alignment horizontal="centerContinuous"/>
    </xf>
    <xf numFmtId="3" fontId="9" fillId="0" borderId="13" xfId="0" applyNumberFormat="1" applyFont="1" applyBorder="1"/>
    <xf numFmtId="0" fontId="36" fillId="0" borderId="73" xfId="0" applyFont="1" applyBorder="1"/>
    <xf numFmtId="0" fontId="37" fillId="0" borderId="28" xfId="0" applyFont="1" applyBorder="1" applyAlignment="1">
      <alignment wrapText="1"/>
    </xf>
    <xf numFmtId="0" fontId="36" fillId="0" borderId="29" xfId="0" applyFont="1" applyBorder="1" applyAlignment="1">
      <alignment vertical="center" wrapText="1"/>
    </xf>
    <xf numFmtId="166" fontId="37" fillId="0" borderId="29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/>
    <xf numFmtId="3" fontId="9" fillId="0" borderId="16" xfId="0" applyNumberFormat="1" applyFont="1" applyBorder="1"/>
    <xf numFmtId="3" fontId="9" fillId="0" borderId="15" xfId="0" applyNumberFormat="1" applyFont="1" applyBorder="1" applyAlignment="1">
      <alignment vertical="center" wrapText="1"/>
    </xf>
    <xf numFmtId="3" fontId="9" fillId="0" borderId="15" xfId="0" applyNumberFormat="1" applyFont="1" applyBorder="1"/>
    <xf numFmtId="170" fontId="37" fillId="3" borderId="43" xfId="0" applyNumberFormat="1" applyFont="1" applyFill="1" applyBorder="1" applyAlignment="1">
      <alignment horizontal="right"/>
    </xf>
    <xf numFmtId="170" fontId="37" fillId="3" borderId="12" xfId="0" applyNumberFormat="1" applyFont="1" applyFill="1" applyBorder="1" applyAlignment="1">
      <alignment horizontal="right"/>
    </xf>
    <xf numFmtId="170" fontId="36" fillId="3" borderId="12" xfId="0" applyNumberFormat="1" applyFont="1" applyFill="1" applyBorder="1" applyAlignment="1">
      <alignment horizontal="right"/>
    </xf>
    <xf numFmtId="170" fontId="36" fillId="3" borderId="16" xfId="0" applyNumberFormat="1" applyFont="1" applyFill="1" applyBorder="1" applyAlignment="1">
      <alignment horizontal="right"/>
    </xf>
    <xf numFmtId="3" fontId="21" fillId="0" borderId="15" xfId="0" applyNumberFormat="1" applyFont="1" applyBorder="1" applyAlignment="1">
      <alignment wrapText="1"/>
    </xf>
    <xf numFmtId="0" fontId="36" fillId="0" borderId="6" xfId="0" applyFont="1" applyBorder="1" applyAlignment="1">
      <alignment horizontal="left" wrapText="1"/>
    </xf>
    <xf numFmtId="0" fontId="36" fillId="0" borderId="7" xfId="0" applyFont="1" applyBorder="1" applyAlignment="1">
      <alignment horizontal="left" wrapText="1"/>
    </xf>
    <xf numFmtId="3" fontId="36" fillId="0" borderId="27" xfId="0" applyNumberFormat="1" applyFont="1" applyBorder="1" applyAlignment="1">
      <alignment horizontal="center" vertical="center" wrapText="1"/>
    </xf>
    <xf numFmtId="3" fontId="36" fillId="0" borderId="28" xfId="0" applyNumberFormat="1" applyFont="1" applyBorder="1" applyAlignment="1">
      <alignment horizontal="center" vertical="center" wrapText="1"/>
    </xf>
    <xf numFmtId="3" fontId="36" fillId="0" borderId="40" xfId="0" applyNumberFormat="1" applyFont="1" applyBorder="1" applyAlignment="1">
      <alignment horizontal="center" vertical="center" wrapText="1"/>
    </xf>
    <xf numFmtId="3" fontId="36" fillId="0" borderId="78" xfId="0" applyNumberFormat="1" applyFont="1" applyBorder="1" applyAlignment="1">
      <alignment horizontal="center" vertical="center" wrapText="1"/>
    </xf>
    <xf numFmtId="3" fontId="36" fillId="0" borderId="77" xfId="0" applyNumberFormat="1" applyFont="1" applyBorder="1" applyAlignment="1">
      <alignment horizontal="center" vertical="center" wrapText="1"/>
    </xf>
    <xf numFmtId="3" fontId="36" fillId="0" borderId="59" xfId="0" applyNumberFormat="1" applyFont="1" applyBorder="1" applyAlignment="1">
      <alignment horizontal="center" vertical="center" wrapText="1"/>
    </xf>
    <xf numFmtId="3" fontId="36" fillId="3" borderId="27" xfId="0" applyNumberFormat="1" applyFont="1" applyFill="1" applyBorder="1" applyAlignment="1">
      <alignment horizontal="center" vertical="center" wrapText="1"/>
    </xf>
    <xf numFmtId="3" fontId="36" fillId="3" borderId="28" xfId="0" applyNumberFormat="1" applyFont="1" applyFill="1" applyBorder="1" applyAlignment="1">
      <alignment horizontal="center" vertical="center" wrapText="1"/>
    </xf>
    <xf numFmtId="3" fontId="36" fillId="3" borderId="29" xfId="0" applyNumberFormat="1" applyFont="1" applyFill="1" applyBorder="1" applyAlignment="1">
      <alignment horizontal="center" vertical="center" wrapText="1"/>
    </xf>
    <xf numFmtId="3" fontId="36" fillId="3" borderId="78" xfId="0" applyNumberFormat="1" applyFont="1" applyFill="1" applyBorder="1" applyAlignment="1">
      <alignment horizontal="center" vertical="center" wrapText="1"/>
    </xf>
    <xf numFmtId="3" fontId="36" fillId="3" borderId="77" xfId="0" applyNumberFormat="1" applyFont="1" applyFill="1" applyBorder="1" applyAlignment="1">
      <alignment horizontal="center" vertical="center" wrapText="1"/>
    </xf>
    <xf numFmtId="3" fontId="36" fillId="3" borderId="79" xfId="0" applyNumberFormat="1" applyFont="1" applyFill="1" applyBorder="1" applyAlignment="1">
      <alignment horizontal="center" vertical="center" wrapText="1"/>
    </xf>
    <xf numFmtId="3" fontId="36" fillId="0" borderId="0" xfId="0" applyNumberFormat="1" applyFont="1" applyAlignment="1">
      <alignment horizontal="center" vertical="center"/>
    </xf>
    <xf numFmtId="1" fontId="19" fillId="0" borderId="0" xfId="0" applyNumberFormat="1" applyFont="1" applyAlignment="1">
      <alignment horizontal="center" wrapText="1"/>
    </xf>
    <xf numFmtId="1" fontId="19" fillId="0" borderId="27" xfId="0" applyNumberFormat="1" applyFont="1" applyBorder="1" applyAlignment="1">
      <alignment horizontal="center" wrapText="1"/>
    </xf>
    <xf numFmtId="1" fontId="19" fillId="0" borderId="28" xfId="0" applyNumberFormat="1" applyFont="1" applyBorder="1" applyAlignment="1">
      <alignment horizontal="center" wrapText="1"/>
    </xf>
    <xf numFmtId="1" fontId="19" fillId="0" borderId="40" xfId="0" applyNumberFormat="1" applyFont="1" applyBorder="1" applyAlignment="1">
      <alignment horizontal="center" wrapText="1"/>
    </xf>
    <xf numFmtId="166" fontId="19" fillId="0" borderId="27" xfId="0" applyNumberFormat="1" applyFont="1" applyBorder="1" applyAlignment="1">
      <alignment horizontal="center" wrapText="1"/>
    </xf>
    <xf numFmtId="166" fontId="19" fillId="0" borderId="28" xfId="0" applyNumberFormat="1" applyFont="1" applyBorder="1" applyAlignment="1">
      <alignment horizontal="center" wrapText="1"/>
    </xf>
    <xf numFmtId="166" fontId="19" fillId="0" borderId="29" xfId="0" applyNumberFormat="1" applyFont="1" applyBorder="1" applyAlignment="1">
      <alignment horizontal="center" wrapText="1"/>
    </xf>
    <xf numFmtId="166" fontId="19" fillId="0" borderId="41" xfId="0" applyNumberFormat="1" applyFont="1" applyBorder="1" applyAlignment="1">
      <alignment horizontal="center" wrapText="1"/>
    </xf>
    <xf numFmtId="166" fontId="19" fillId="0" borderId="40" xfId="0" applyNumberFormat="1" applyFont="1" applyBorder="1" applyAlignment="1">
      <alignment horizontal="center" wrapText="1"/>
    </xf>
    <xf numFmtId="166" fontId="19" fillId="0" borderId="12" xfId="0" applyNumberFormat="1" applyFont="1" applyBorder="1" applyAlignment="1">
      <alignment horizontal="center" wrapText="1"/>
    </xf>
    <xf numFmtId="166" fontId="19" fillId="0" borderId="10" xfId="0" applyNumberFormat="1" applyFont="1" applyBorder="1" applyAlignment="1">
      <alignment horizontal="center" wrapText="1"/>
    </xf>
    <xf numFmtId="166" fontId="19" fillId="0" borderId="11" xfId="0" applyNumberFormat="1" applyFont="1" applyBorder="1" applyAlignment="1">
      <alignment horizontal="center" wrapText="1"/>
    </xf>
    <xf numFmtId="1" fontId="30" fillId="0" borderId="0" xfId="0" applyNumberFormat="1" applyFont="1" applyAlignment="1">
      <alignment horizontal="center" wrapText="1"/>
    </xf>
    <xf numFmtId="166" fontId="19" fillId="0" borderId="8" xfId="0" applyNumberFormat="1" applyFont="1" applyBorder="1" applyAlignment="1">
      <alignment horizontal="center" wrapText="1"/>
    </xf>
    <xf numFmtId="166" fontId="19" fillId="0" borderId="9" xfId="0" applyNumberFormat="1" applyFont="1" applyBorder="1" applyAlignment="1">
      <alignment horizontal="center" wrapText="1"/>
    </xf>
    <xf numFmtId="166" fontId="19" fillId="0" borderId="17" xfId="0" applyNumberFormat="1" applyFont="1" applyBorder="1" applyAlignment="1">
      <alignment horizontal="center" wrapText="1"/>
    </xf>
    <xf numFmtId="166" fontId="19" fillId="0" borderId="22" xfId="0" applyNumberFormat="1" applyFont="1" applyBorder="1" applyAlignment="1">
      <alignment horizontal="center" wrapText="1"/>
    </xf>
    <xf numFmtId="166" fontId="19" fillId="0" borderId="18" xfId="0" applyNumberFormat="1" applyFont="1" applyBorder="1" applyAlignment="1">
      <alignment horizontal="center" wrapText="1"/>
    </xf>
    <xf numFmtId="3" fontId="20" fillId="0" borderId="23" xfId="0" applyNumberFormat="1" applyFont="1" applyBorder="1" applyAlignment="1">
      <alignment horizontal="center" vertical="center" textRotation="90" wrapText="1"/>
    </xf>
    <xf numFmtId="3" fontId="20" fillId="0" borderId="24" xfId="0" applyNumberFormat="1" applyFont="1" applyBorder="1" applyAlignment="1">
      <alignment horizontal="center" vertical="center" textRotation="90" wrapText="1"/>
    </xf>
    <xf numFmtId="3" fontId="20" fillId="0" borderId="7" xfId="0" applyNumberFormat="1" applyFont="1" applyBorder="1" applyAlignment="1">
      <alignment horizontal="center" vertical="center" textRotation="90" wrapText="1"/>
    </xf>
    <xf numFmtId="3" fontId="20" fillId="0" borderId="23" xfId="0" applyNumberFormat="1" applyFont="1" applyBorder="1" applyAlignment="1">
      <alignment horizontal="center" vertical="center" textRotation="90"/>
    </xf>
    <xf numFmtId="3" fontId="20" fillId="0" borderId="24" xfId="0" applyNumberFormat="1" applyFont="1" applyBorder="1" applyAlignment="1">
      <alignment horizontal="center" vertical="center" textRotation="90"/>
    </xf>
    <xf numFmtId="3" fontId="20" fillId="0" borderId="7" xfId="0" applyNumberFormat="1" applyFont="1" applyBorder="1" applyAlignment="1">
      <alignment horizontal="center" vertical="center" textRotation="90"/>
    </xf>
    <xf numFmtId="166" fontId="19" fillId="0" borderId="39" xfId="0" applyNumberFormat="1" applyFont="1" applyBorder="1" applyAlignment="1">
      <alignment horizontal="center" wrapText="1"/>
    </xf>
    <xf numFmtId="166" fontId="19" fillId="0" borderId="37" xfId="0" applyNumberFormat="1" applyFont="1" applyBorder="1" applyAlignment="1">
      <alignment horizontal="center" wrapText="1"/>
    </xf>
    <xf numFmtId="166" fontId="19" fillId="0" borderId="42" xfId="0" applyNumberFormat="1" applyFont="1" applyBorder="1" applyAlignment="1">
      <alignment horizontal="center" wrapText="1"/>
    </xf>
    <xf numFmtId="166" fontId="19" fillId="0" borderId="31" xfId="0" applyNumberFormat="1" applyFont="1" applyBorder="1" applyAlignment="1">
      <alignment horizontal="center" wrapText="1"/>
    </xf>
    <xf numFmtId="166" fontId="19" fillId="0" borderId="32" xfId="0" applyNumberFormat="1" applyFont="1" applyBorder="1" applyAlignment="1">
      <alignment horizontal="center" wrapText="1"/>
    </xf>
    <xf numFmtId="166" fontId="19" fillId="0" borderId="33" xfId="0" applyNumberFormat="1" applyFont="1" applyBorder="1" applyAlignment="1">
      <alignment horizontal="center" wrapText="1"/>
    </xf>
    <xf numFmtId="3" fontId="20" fillId="0" borderId="25" xfId="0" applyNumberFormat="1" applyFont="1" applyBorder="1" applyAlignment="1">
      <alignment horizontal="center"/>
    </xf>
    <xf numFmtId="1" fontId="20" fillId="0" borderId="23" xfId="0" applyNumberFormat="1" applyFont="1" applyBorder="1" applyAlignment="1">
      <alignment horizontal="center" vertical="center" textRotation="90" wrapText="1"/>
    </xf>
    <xf numFmtId="1" fontId="20" fillId="0" borderId="24" xfId="0" applyNumberFormat="1" applyFont="1" applyBorder="1" applyAlignment="1">
      <alignment horizontal="center" vertical="center" textRotation="90" wrapText="1"/>
    </xf>
    <xf numFmtId="1" fontId="20" fillId="0" borderId="7" xfId="0" applyNumberFormat="1" applyFont="1" applyBorder="1" applyAlignment="1">
      <alignment horizontal="center" vertical="center" textRotation="90" wrapText="1"/>
    </xf>
    <xf numFmtId="1" fontId="20" fillId="0" borderId="25" xfId="0" applyNumberFormat="1" applyFont="1" applyBorder="1" applyAlignment="1">
      <alignment horizontal="center"/>
    </xf>
    <xf numFmtId="49" fontId="20" fillId="0" borderId="54" xfId="0" applyNumberFormat="1" applyFont="1" applyBorder="1" applyAlignment="1">
      <alignment horizontal="center" vertical="center" wrapText="1"/>
    </xf>
    <xf numFmtId="49" fontId="20" fillId="0" borderId="22" xfId="0" applyNumberFormat="1" applyFont="1" applyBorder="1" applyAlignment="1">
      <alignment horizontal="center" vertical="center" wrapText="1"/>
    </xf>
    <xf numFmtId="49" fontId="20" fillId="0" borderId="17" xfId="0" applyNumberFormat="1" applyFont="1" applyBorder="1" applyAlignment="1">
      <alignment horizontal="center" vertical="center" wrapText="1"/>
    </xf>
    <xf numFmtId="49" fontId="20" fillId="0" borderId="55" xfId="0" applyNumberFormat="1" applyFont="1" applyBorder="1" applyAlignment="1">
      <alignment horizontal="center" vertical="center" wrapText="1"/>
    </xf>
    <xf numFmtId="49" fontId="20" fillId="2" borderId="54" xfId="0" applyNumberFormat="1" applyFont="1" applyFill="1" applyBorder="1" applyAlignment="1">
      <alignment horizontal="center" vertical="center" wrapText="1"/>
    </xf>
    <xf numFmtId="49" fontId="20" fillId="2" borderId="22" xfId="0" applyNumberFormat="1" applyFont="1" applyFill="1" applyBorder="1" applyAlignment="1">
      <alignment horizontal="center" vertical="center" wrapText="1"/>
    </xf>
    <xf numFmtId="49" fontId="20" fillId="2" borderId="55" xfId="0" applyNumberFormat="1" applyFont="1" applyFill="1" applyBorder="1" applyAlignment="1">
      <alignment horizontal="center" vertical="center" wrapText="1"/>
    </xf>
    <xf numFmtId="49" fontId="20" fillId="0" borderId="69" xfId="0" applyNumberFormat="1" applyFont="1" applyBorder="1" applyAlignment="1">
      <alignment horizontal="center" vertical="center" wrapText="1"/>
    </xf>
    <xf numFmtId="49" fontId="20" fillId="0" borderId="68" xfId="0" applyNumberFormat="1" applyFont="1" applyBorder="1" applyAlignment="1">
      <alignment horizontal="center" vertical="center" wrapText="1"/>
    </xf>
    <xf numFmtId="49" fontId="20" fillId="0" borderId="70" xfId="0" applyNumberFormat="1" applyFont="1" applyBorder="1" applyAlignment="1">
      <alignment horizontal="center" vertical="center" wrapText="1"/>
    </xf>
    <xf numFmtId="49" fontId="20" fillId="0" borderId="71" xfId="0" applyNumberFormat="1" applyFont="1" applyBorder="1" applyAlignment="1">
      <alignment horizontal="center" vertical="center" wrapText="1"/>
    </xf>
    <xf numFmtId="49" fontId="20" fillId="0" borderId="72" xfId="0" applyNumberFormat="1" applyFont="1" applyBorder="1" applyAlignment="1">
      <alignment horizontal="center" vertical="center" wrapText="1"/>
    </xf>
    <xf numFmtId="49" fontId="20" fillId="0" borderId="61" xfId="0" applyNumberFormat="1" applyFont="1" applyBorder="1" applyAlignment="1">
      <alignment horizontal="center" vertical="center" wrapText="1"/>
    </xf>
    <xf numFmtId="49" fontId="20" fillId="0" borderId="26" xfId="0" applyNumberFormat="1" applyFont="1" applyBorder="1" applyAlignment="1">
      <alignment horizontal="center" vertical="center" wrapText="1"/>
    </xf>
    <xf numFmtId="49" fontId="20" fillId="0" borderId="62" xfId="0" applyNumberFormat="1" applyFont="1" applyBorder="1" applyAlignment="1">
      <alignment horizontal="center" vertical="center" wrapText="1"/>
    </xf>
    <xf numFmtId="166" fontId="19" fillId="0" borderId="52" xfId="0" applyNumberFormat="1" applyFont="1" applyBorder="1" applyAlignment="1">
      <alignment horizontal="center" wrapText="1"/>
    </xf>
    <xf numFmtId="166" fontId="19" fillId="0" borderId="53" xfId="0" applyNumberFormat="1" applyFont="1" applyBorder="1" applyAlignment="1">
      <alignment horizontal="center" wrapText="1"/>
    </xf>
    <xf numFmtId="49" fontId="20" fillId="0" borderId="49" xfId="0" applyNumberFormat="1" applyFont="1" applyBorder="1" applyAlignment="1">
      <alignment horizontal="center" vertical="center" wrapText="1"/>
    </xf>
    <xf numFmtId="49" fontId="20" fillId="0" borderId="50" xfId="0" applyNumberFormat="1" applyFont="1" applyBorder="1" applyAlignment="1">
      <alignment horizontal="center" vertical="center" wrapText="1"/>
    </xf>
    <xf numFmtId="49" fontId="20" fillId="0" borderId="51" xfId="0" applyNumberFormat="1" applyFont="1" applyBorder="1" applyAlignment="1">
      <alignment horizontal="center" vertical="center" wrapText="1"/>
    </xf>
    <xf numFmtId="49" fontId="20" fillId="0" borderId="11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 wrapText="1"/>
    </xf>
    <xf numFmtId="49" fontId="20" fillId="0" borderId="2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23" xfId="0" applyNumberFormat="1" applyFont="1" applyBorder="1" applyAlignment="1">
      <alignment horizontal="center" vertical="center" wrapText="1"/>
    </xf>
    <xf numFmtId="49" fontId="20" fillId="0" borderId="41" xfId="0" applyNumberFormat="1" applyFont="1" applyBorder="1" applyAlignment="1">
      <alignment horizontal="center" vertical="center" wrapText="1"/>
    </xf>
    <xf numFmtId="49" fontId="20" fillId="0" borderId="28" xfId="0" applyNumberFormat="1" applyFont="1" applyBorder="1" applyAlignment="1">
      <alignment horizontal="center" vertical="center" wrapText="1"/>
    </xf>
    <xf numFmtId="49" fontId="20" fillId="0" borderId="40" xfId="0" applyNumberFormat="1" applyFont="1" applyBorder="1" applyAlignment="1">
      <alignment horizontal="center" vertical="center" wrapText="1"/>
    </xf>
    <xf numFmtId="49" fontId="20" fillId="0" borderId="27" xfId="0" applyNumberFormat="1" applyFont="1" applyBorder="1" applyAlignment="1">
      <alignment horizontal="center" vertical="center" wrapText="1"/>
    </xf>
    <xf numFmtId="49" fontId="20" fillId="0" borderId="29" xfId="0" applyNumberFormat="1" applyFont="1" applyBorder="1" applyAlignment="1">
      <alignment horizontal="center" vertical="center" wrapText="1"/>
    </xf>
    <xf numFmtId="166" fontId="20" fillId="0" borderId="43" xfId="0" applyNumberFormat="1" applyFont="1" applyBorder="1" applyAlignment="1">
      <alignment horizontal="center" vertical="center" wrapText="1"/>
    </xf>
    <xf numFmtId="166" fontId="20" fillId="0" borderId="26" xfId="0" applyNumberFormat="1" applyFont="1" applyBorder="1" applyAlignment="1">
      <alignment horizontal="center" vertical="center" wrapText="1"/>
    </xf>
    <xf numFmtId="49" fontId="20" fillId="0" borderId="38" xfId="0" applyNumberFormat="1" applyFont="1" applyBorder="1" applyAlignment="1">
      <alignment horizontal="center" vertical="center" wrapText="1"/>
    </xf>
    <xf numFmtId="49" fontId="20" fillId="0" borderId="35" xfId="0" applyNumberFormat="1" applyFont="1" applyBorder="1" applyAlignment="1">
      <alignment horizontal="center" vertical="center" wrapText="1"/>
    </xf>
    <xf numFmtId="166" fontId="19" fillId="0" borderId="43" xfId="0" applyNumberFormat="1" applyFont="1" applyBorder="1" applyAlignment="1">
      <alignment horizontal="center" wrapText="1"/>
    </xf>
    <xf numFmtId="166" fontId="19" fillId="0" borderId="26" xfId="0" applyNumberFormat="1" applyFont="1" applyBorder="1" applyAlignment="1">
      <alignment horizontal="center" wrapText="1"/>
    </xf>
    <xf numFmtId="166" fontId="19" fillId="0" borderId="44" xfId="0" applyNumberFormat="1" applyFont="1" applyBorder="1" applyAlignment="1">
      <alignment horizontal="center" wrapText="1"/>
    </xf>
    <xf numFmtId="49" fontId="20" fillId="0" borderId="7" xfId="0" applyNumberFormat="1" applyFont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20" fillId="0" borderId="43" xfId="0" applyNumberFormat="1" applyFont="1" applyBorder="1" applyAlignment="1">
      <alignment horizontal="center" vertical="center" wrapText="1"/>
    </xf>
    <xf numFmtId="49" fontId="20" fillId="0" borderId="44" xfId="0" applyNumberFormat="1" applyFont="1" applyBorder="1" applyAlignment="1">
      <alignment horizontal="center" vertical="center" wrapText="1"/>
    </xf>
    <xf numFmtId="166" fontId="20" fillId="0" borderId="27" xfId="0" applyNumberFormat="1" applyFont="1" applyBorder="1" applyAlignment="1">
      <alignment horizontal="center" vertical="center" wrapText="1"/>
    </xf>
    <xf numFmtId="166" fontId="20" fillId="0" borderId="28" xfId="0" applyNumberFormat="1" applyFont="1" applyBorder="1" applyAlignment="1">
      <alignment horizontal="center" vertical="center" wrapText="1"/>
    </xf>
    <xf numFmtId="166" fontId="20" fillId="0" borderId="29" xfId="0" applyNumberFormat="1" applyFont="1" applyBorder="1" applyAlignment="1">
      <alignment horizontal="center" vertical="center" wrapText="1"/>
    </xf>
    <xf numFmtId="3" fontId="20" fillId="0" borderId="48" xfId="0" applyNumberFormat="1" applyFont="1" applyBorder="1" applyAlignment="1">
      <alignment horizontal="center" vertical="center" wrapText="1"/>
    </xf>
    <xf numFmtId="166" fontId="20" fillId="0" borderId="73" xfId="0" applyNumberFormat="1" applyFont="1" applyBorder="1" applyAlignment="1">
      <alignment horizontal="center" vertical="center" wrapText="1"/>
    </xf>
    <xf numFmtId="166" fontId="20" fillId="0" borderId="46" xfId="0" applyNumberFormat="1" applyFont="1" applyBorder="1" applyAlignment="1">
      <alignment horizontal="center" vertical="center" wrapText="1"/>
    </xf>
    <xf numFmtId="166" fontId="20" fillId="0" borderId="47" xfId="0" applyNumberFormat="1" applyFont="1" applyBorder="1" applyAlignment="1">
      <alignment horizontal="center" vertical="center" wrapText="1"/>
    </xf>
    <xf numFmtId="166" fontId="19" fillId="0" borderId="35" xfId="0" applyNumberFormat="1" applyFont="1" applyBorder="1" applyAlignment="1">
      <alignment horizontal="center" wrapText="1"/>
    </xf>
    <xf numFmtId="49" fontId="20" fillId="0" borderId="18" xfId="0" applyNumberFormat="1" applyFont="1" applyBorder="1" applyAlignment="1">
      <alignment horizontal="center" vertical="center" wrapText="1"/>
    </xf>
    <xf numFmtId="49" fontId="20" fillId="0" borderId="9" xfId="0" applyNumberFormat="1" applyFont="1" applyBorder="1" applyAlignment="1">
      <alignment horizontal="center" vertical="center" wrapText="1"/>
    </xf>
    <xf numFmtId="49" fontId="20" fillId="0" borderId="46" xfId="0" applyNumberFormat="1" applyFont="1" applyBorder="1" applyAlignment="1">
      <alignment horizontal="center" vertical="center" wrapText="1"/>
    </xf>
    <xf numFmtId="49" fontId="20" fillId="0" borderId="60" xfId="0" applyNumberFormat="1" applyFont="1" applyBorder="1" applyAlignment="1">
      <alignment horizontal="center" vertical="center" wrapText="1"/>
    </xf>
    <xf numFmtId="49" fontId="20" fillId="0" borderId="74" xfId="0" applyNumberFormat="1" applyFont="1" applyBorder="1" applyAlignment="1">
      <alignment horizontal="center" vertical="center" wrapText="1"/>
    </xf>
    <xf numFmtId="49" fontId="20" fillId="0" borderId="73" xfId="0" applyNumberFormat="1" applyFont="1" applyBorder="1" applyAlignment="1">
      <alignment horizontal="center" vertical="center" wrapText="1"/>
    </xf>
    <xf numFmtId="49" fontId="20" fillId="0" borderId="47" xfId="0" applyNumberFormat="1" applyFont="1" applyBorder="1" applyAlignment="1">
      <alignment horizontal="center" vertical="center" wrapText="1"/>
    </xf>
    <xf numFmtId="3" fontId="20" fillId="0" borderId="34" xfId="0" applyNumberFormat="1" applyFont="1" applyBorder="1" applyAlignment="1">
      <alignment horizontal="center" vertical="center" wrapText="1"/>
    </xf>
    <xf numFmtId="3" fontId="20" fillId="0" borderId="25" xfId="0" applyNumberFormat="1" applyFont="1" applyBorder="1" applyAlignment="1">
      <alignment horizontal="center" vertical="center" wrapText="1"/>
    </xf>
    <xf numFmtId="166" fontId="19" fillId="0" borderId="59" xfId="0" applyNumberFormat="1" applyFont="1" applyBorder="1" applyAlignment="1">
      <alignment horizontal="center" wrapText="1"/>
    </xf>
    <xf numFmtId="166" fontId="9" fillId="0" borderId="12" xfId="0" applyNumberFormat="1" applyFont="1" applyBorder="1" applyAlignment="1">
      <alignment horizontal="center" wrapText="1"/>
    </xf>
    <xf numFmtId="166" fontId="9" fillId="0" borderId="10" xfId="0" applyNumberFormat="1" applyFont="1" applyBorder="1" applyAlignment="1">
      <alignment horizontal="center" wrapText="1"/>
    </xf>
    <xf numFmtId="166" fontId="9" fillId="0" borderId="52" xfId="0" applyNumberFormat="1" applyFont="1" applyBorder="1" applyAlignment="1">
      <alignment horizontal="center" wrapText="1"/>
    </xf>
    <xf numFmtId="166" fontId="9" fillId="0" borderId="11" xfId="0" applyNumberFormat="1" applyFont="1" applyBorder="1" applyAlignment="1">
      <alignment horizontal="center" wrapText="1"/>
    </xf>
    <xf numFmtId="166" fontId="9" fillId="0" borderId="9" xfId="0" applyNumberFormat="1" applyFont="1" applyBorder="1" applyAlignment="1">
      <alignment horizontal="center" wrapText="1"/>
    </xf>
    <xf numFmtId="166" fontId="9" fillId="0" borderId="8" xfId="0" applyNumberFormat="1" applyFont="1" applyBorder="1" applyAlignment="1">
      <alignment horizontal="center" wrapText="1"/>
    </xf>
    <xf numFmtId="49" fontId="20" fillId="0" borderId="83" xfId="0" applyNumberFormat="1" applyFont="1" applyBorder="1" applyAlignment="1">
      <alignment horizontal="center" vertical="center" wrapText="1"/>
    </xf>
    <xf numFmtId="166" fontId="20" fillId="0" borderId="23" xfId="0" applyNumberFormat="1" applyFont="1" applyBorder="1" applyAlignment="1">
      <alignment horizontal="center" wrapText="1"/>
    </xf>
    <xf numFmtId="166" fontId="20" fillId="0" borderId="24" xfId="0" applyNumberFormat="1" applyFont="1" applyBorder="1" applyAlignment="1">
      <alignment horizontal="center" wrapText="1"/>
    </xf>
    <xf numFmtId="166" fontId="20" fillId="0" borderId="7" xfId="0" applyNumberFormat="1" applyFont="1" applyBorder="1" applyAlignment="1">
      <alignment horizontal="center" wrapText="1"/>
    </xf>
    <xf numFmtId="49" fontId="20" fillId="0" borderId="31" xfId="0" applyNumberFormat="1" applyFont="1" applyBorder="1" applyAlignment="1">
      <alignment horizontal="center" vertical="center" wrapText="1"/>
    </xf>
    <xf numFmtId="49" fontId="20" fillId="0" borderId="32" xfId="0" applyNumberFormat="1" applyFont="1" applyBorder="1" applyAlignment="1">
      <alignment horizontal="center" vertical="center" wrapText="1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textRotation="90" wrapText="1"/>
    </xf>
    <xf numFmtId="3" fontId="20" fillId="0" borderId="6" xfId="0" applyNumberFormat="1" applyFont="1" applyBorder="1" applyAlignment="1">
      <alignment horizontal="center" vertical="center" wrapText="1"/>
    </xf>
    <xf numFmtId="3" fontId="20" fillId="0" borderId="24" xfId="0" applyNumberFormat="1" applyFont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textRotation="90" wrapText="1"/>
    </xf>
    <xf numFmtId="3" fontId="20" fillId="0" borderId="23" xfId="0" applyNumberFormat="1" applyFont="1" applyBorder="1" applyAlignment="1">
      <alignment horizontal="center" vertical="center" wrapText="1"/>
    </xf>
    <xf numFmtId="3" fontId="20" fillId="0" borderId="7" xfId="0" applyNumberFormat="1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textRotation="90" wrapText="1"/>
    </xf>
    <xf numFmtId="0" fontId="20" fillId="0" borderId="48" xfId="0" applyFont="1" applyBorder="1" applyAlignment="1">
      <alignment horizontal="center" wrapText="1"/>
    </xf>
    <xf numFmtId="0" fontId="20" fillId="0" borderId="36" xfId="0" applyFont="1" applyBorder="1" applyAlignment="1">
      <alignment horizont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36" fillId="0" borderId="46" xfId="0" applyFont="1" applyBorder="1" applyAlignment="1">
      <alignment horizontal="left" wrapText="1"/>
    </xf>
    <xf numFmtId="0" fontId="36" fillId="0" borderId="47" xfId="0" applyFont="1" applyBorder="1" applyAlignment="1">
      <alignment horizontal="left" wrapText="1"/>
    </xf>
    <xf numFmtId="3" fontId="36" fillId="0" borderId="29" xfId="0" applyNumberFormat="1" applyFont="1" applyBorder="1" applyAlignment="1">
      <alignment horizontal="center" vertical="center" wrapText="1"/>
    </xf>
    <xf numFmtId="3" fontId="36" fillId="0" borderId="79" xfId="0" applyNumberFormat="1" applyFont="1" applyBorder="1" applyAlignment="1">
      <alignment horizontal="center" vertical="center" wrapText="1"/>
    </xf>
    <xf numFmtId="166" fontId="19" fillId="0" borderId="9" xfId="0" applyNumberFormat="1" applyFont="1" applyBorder="1" applyAlignment="1">
      <alignment horizontal="center"/>
    </xf>
    <xf numFmtId="166" fontId="19" fillId="0" borderId="10" xfId="0" applyNumberFormat="1" applyFont="1" applyBorder="1" applyAlignment="1">
      <alignment horizontal="center"/>
    </xf>
    <xf numFmtId="166" fontId="19" fillId="0" borderId="8" xfId="0" applyNumberFormat="1" applyFont="1" applyBorder="1" applyAlignment="1">
      <alignment horizontal="center"/>
    </xf>
    <xf numFmtId="1" fontId="19" fillId="0" borderId="19" xfId="0" applyNumberFormat="1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 wrapText="1"/>
    </xf>
    <xf numFmtId="1" fontId="19" fillId="0" borderId="21" xfId="0" applyNumberFormat="1" applyFont="1" applyBorder="1" applyAlignment="1">
      <alignment horizontal="center" wrapText="1"/>
    </xf>
    <xf numFmtId="1" fontId="19" fillId="0" borderId="41" xfId="0" applyNumberFormat="1" applyFont="1" applyBorder="1" applyAlignment="1">
      <alignment horizontal="center" wrapText="1"/>
    </xf>
    <xf numFmtId="1" fontId="19" fillId="0" borderId="29" xfId="0" applyNumberFormat="1" applyFont="1" applyBorder="1" applyAlignment="1">
      <alignment horizontal="center" wrapText="1"/>
    </xf>
    <xf numFmtId="3" fontId="20" fillId="0" borderId="24" xfId="0" applyNumberFormat="1" applyFont="1" applyBorder="1" applyAlignment="1">
      <alignment horizontal="center"/>
    </xf>
    <xf numFmtId="3" fontId="20" fillId="0" borderId="7" xfId="0" applyNumberFormat="1" applyFont="1" applyBorder="1" applyAlignment="1">
      <alignment horizontal="center"/>
    </xf>
    <xf numFmtId="166" fontId="20" fillId="0" borderId="23" xfId="0" applyNumberFormat="1" applyFont="1" applyBorder="1" applyAlignment="1">
      <alignment horizontal="center" vertical="center" textRotation="90" wrapText="1"/>
    </xf>
    <xf numFmtId="166" fontId="20" fillId="0" borderId="24" xfId="0" applyNumberFormat="1" applyFont="1" applyBorder="1" applyAlignment="1">
      <alignment horizontal="center" vertical="center" textRotation="90" wrapText="1"/>
    </xf>
    <xf numFmtId="166" fontId="20" fillId="0" borderId="7" xfId="0" applyNumberFormat="1" applyFont="1" applyBorder="1" applyAlignment="1">
      <alignment horizontal="center" vertical="center" textRotation="90" wrapText="1"/>
    </xf>
    <xf numFmtId="166" fontId="20" fillId="0" borderId="23" xfId="0" applyNumberFormat="1" applyFont="1" applyBorder="1" applyAlignment="1">
      <alignment horizontal="center"/>
    </xf>
    <xf numFmtId="166" fontId="20" fillId="0" borderId="24" xfId="0" applyNumberFormat="1" applyFont="1" applyBorder="1" applyAlignment="1">
      <alignment horizontal="center"/>
    </xf>
    <xf numFmtId="0" fontId="30" fillId="0" borderId="0" xfId="0" applyFont="1" applyAlignment="1">
      <alignment horizontal="center" wrapText="1"/>
    </xf>
    <xf numFmtId="49" fontId="20" fillId="0" borderId="20" xfId="0" applyNumberFormat="1" applyFont="1" applyBorder="1" applyAlignment="1">
      <alignment horizontal="center" vertical="center" wrapText="1"/>
    </xf>
    <xf numFmtId="49" fontId="20" fillId="0" borderId="21" xfId="0" applyNumberFormat="1" applyFont="1" applyBorder="1" applyAlignment="1">
      <alignment horizontal="center" vertical="center" wrapText="1"/>
    </xf>
    <xf numFmtId="1" fontId="19" fillId="0" borderId="10" xfId="0" applyNumberFormat="1" applyFont="1" applyBorder="1" applyAlignment="1">
      <alignment horizontal="center" wrapText="1"/>
    </xf>
    <xf numFmtId="1" fontId="19" fillId="0" borderId="11" xfId="0" applyNumberFormat="1" applyFont="1" applyBorder="1" applyAlignment="1">
      <alignment horizontal="center" wrapText="1"/>
    </xf>
    <xf numFmtId="1" fontId="19" fillId="0" borderId="12" xfId="0" applyNumberFormat="1" applyFont="1" applyBorder="1" applyAlignment="1">
      <alignment horizontal="center" wrapText="1"/>
    </xf>
    <xf numFmtId="1" fontId="19" fillId="0" borderId="8" xfId="0" applyNumberFormat="1" applyFont="1" applyBorder="1" applyAlignment="1">
      <alignment horizontal="center" wrapText="1"/>
    </xf>
    <xf numFmtId="49" fontId="20" fillId="0" borderId="19" xfId="0" applyNumberFormat="1" applyFont="1" applyBorder="1" applyAlignment="1">
      <alignment horizontal="center" vertical="center" wrapText="1"/>
    </xf>
    <xf numFmtId="1" fontId="19" fillId="0" borderId="26" xfId="0" applyNumberFormat="1" applyFont="1" applyBorder="1" applyAlignment="1">
      <alignment horizontal="center" wrapText="1"/>
    </xf>
    <xf numFmtId="1" fontId="19" fillId="0" borderId="44" xfId="0" applyNumberFormat="1" applyFont="1" applyBorder="1" applyAlignment="1">
      <alignment horizontal="center" wrapText="1"/>
    </xf>
    <xf numFmtId="1" fontId="19" fillId="0" borderId="43" xfId="0" applyNumberFormat="1" applyFont="1" applyBorder="1" applyAlignment="1">
      <alignment horizontal="center" wrapText="1"/>
    </xf>
    <xf numFmtId="1" fontId="19" fillId="0" borderId="52" xfId="0" applyNumberFormat="1" applyFont="1" applyBorder="1" applyAlignment="1">
      <alignment horizontal="center" wrapText="1"/>
    </xf>
    <xf numFmtId="1" fontId="19" fillId="0" borderId="53" xfId="0" applyNumberFormat="1" applyFont="1" applyBorder="1" applyAlignment="1">
      <alignment horizontal="center" wrapText="1"/>
    </xf>
    <xf numFmtId="1" fontId="20" fillId="0" borderId="23" xfId="0" applyNumberFormat="1" applyFont="1" applyBorder="1" applyAlignment="1">
      <alignment horizontal="center" wrapText="1"/>
    </xf>
    <xf numFmtId="1" fontId="20" fillId="0" borderId="24" xfId="0" applyNumberFormat="1" applyFont="1" applyBorder="1" applyAlignment="1">
      <alignment horizontal="center" wrapText="1"/>
    </xf>
    <xf numFmtId="1" fontId="20" fillId="0" borderId="7" xfId="0" applyNumberFormat="1" applyFont="1" applyBorder="1" applyAlignment="1">
      <alignment horizontal="center" wrapText="1"/>
    </xf>
    <xf numFmtId="1" fontId="19" fillId="0" borderId="9" xfId="0" applyNumberFormat="1" applyFont="1" applyBorder="1" applyAlignment="1">
      <alignment horizontal="center" wrapText="1"/>
    </xf>
    <xf numFmtId="1" fontId="20" fillId="0" borderId="2" xfId="0" applyNumberFormat="1" applyFont="1" applyBorder="1" applyAlignment="1">
      <alignment horizontal="center" wrapText="1"/>
    </xf>
    <xf numFmtId="1" fontId="20" fillId="0" borderId="3" xfId="0" applyNumberFormat="1" applyFont="1" applyBorder="1" applyAlignment="1">
      <alignment horizontal="center" wrapText="1"/>
    </xf>
    <xf numFmtId="1" fontId="20" fillId="0" borderId="4" xfId="0" applyNumberFormat="1" applyFont="1" applyBorder="1" applyAlignment="1">
      <alignment horizontal="center" wrapText="1"/>
    </xf>
    <xf numFmtId="49" fontId="20" fillId="0" borderId="75" xfId="0" applyNumberFormat="1" applyFont="1" applyBorder="1" applyAlignment="1">
      <alignment horizontal="center" vertical="center" wrapText="1"/>
    </xf>
    <xf numFmtId="49" fontId="20" fillId="0" borderId="76" xfId="0" applyNumberFormat="1" applyFont="1" applyBorder="1" applyAlignment="1">
      <alignment horizontal="center" vertical="center" wrapText="1"/>
    </xf>
    <xf numFmtId="49" fontId="20" fillId="0" borderId="64" xfId="0" applyNumberFormat="1" applyFont="1" applyBorder="1" applyAlignment="1">
      <alignment horizontal="center" vertical="center" wrapText="1"/>
    </xf>
    <xf numFmtId="1" fontId="20" fillId="0" borderId="46" xfId="0" applyNumberFormat="1" applyFont="1" applyBorder="1" applyAlignment="1">
      <alignment horizontal="center" wrapText="1"/>
    </xf>
    <xf numFmtId="1" fontId="20" fillId="0" borderId="47" xfId="0" applyNumberFormat="1" applyFont="1" applyBorder="1" applyAlignment="1">
      <alignment horizontal="center" wrapText="1"/>
    </xf>
    <xf numFmtId="1" fontId="19" fillId="0" borderId="32" xfId="0" applyNumberFormat="1" applyFont="1" applyBorder="1" applyAlignment="1">
      <alignment horizontal="center" wrapText="1"/>
    </xf>
    <xf numFmtId="3" fontId="20" fillId="0" borderId="6" xfId="0" applyNumberFormat="1" applyFont="1" applyBorder="1" applyAlignment="1">
      <alignment horizontal="center"/>
    </xf>
    <xf numFmtId="3" fontId="20" fillId="0" borderId="5" xfId="0" applyNumberFormat="1" applyFont="1" applyBorder="1" applyAlignment="1">
      <alignment horizontal="center"/>
    </xf>
    <xf numFmtId="1" fontId="20" fillId="0" borderId="6" xfId="0" applyNumberFormat="1" applyFont="1" applyBorder="1" applyAlignment="1">
      <alignment horizontal="center" vertical="center" wrapText="1"/>
    </xf>
    <xf numFmtId="1" fontId="20" fillId="0" borderId="24" xfId="0" applyNumberFormat="1" applyFont="1" applyBorder="1" applyAlignment="1">
      <alignment horizontal="center" vertical="center" wrapText="1"/>
    </xf>
    <xf numFmtId="1" fontId="20" fillId="0" borderId="5" xfId="0" applyNumberFormat="1" applyFont="1" applyBorder="1" applyAlignment="1">
      <alignment horizontal="center" vertical="center" wrapText="1"/>
    </xf>
    <xf numFmtId="3" fontId="20" fillId="0" borderId="84" xfId="0" applyNumberFormat="1" applyFont="1" applyBorder="1" applyAlignment="1">
      <alignment horizontal="center"/>
    </xf>
    <xf numFmtId="3" fontId="20" fillId="0" borderId="85" xfId="0" applyNumberFormat="1" applyFont="1" applyBorder="1" applyAlignment="1">
      <alignment horizontal="center"/>
    </xf>
    <xf numFmtId="1" fontId="20" fillId="0" borderId="80" xfId="0" applyNumberFormat="1" applyFont="1" applyBorder="1" applyAlignment="1">
      <alignment horizontal="center" vertical="center" wrapText="1"/>
    </xf>
    <xf numFmtId="1" fontId="20" fillId="0" borderId="28" xfId="0" applyNumberFormat="1" applyFont="1" applyBorder="1" applyAlignment="1">
      <alignment horizontal="center" vertical="center" wrapText="1"/>
    </xf>
    <xf numFmtId="1" fontId="20" fillId="0" borderId="81" xfId="0" applyNumberFormat="1" applyFont="1" applyBorder="1" applyAlignment="1">
      <alignment horizontal="center" vertical="center" wrapText="1"/>
    </xf>
    <xf numFmtId="1" fontId="20" fillId="0" borderId="23" xfId="0" applyNumberFormat="1" applyFont="1" applyBorder="1" applyAlignment="1">
      <alignment horizontal="center" vertical="center" wrapText="1"/>
    </xf>
    <xf numFmtId="1" fontId="20" fillId="0" borderId="7" xfId="0" applyNumberFormat="1" applyFont="1" applyBorder="1" applyAlignment="1">
      <alignment horizontal="center" vertical="center" wrapText="1"/>
    </xf>
    <xf numFmtId="1" fontId="20" fillId="2" borderId="54" xfId="0" applyNumberFormat="1" applyFont="1" applyFill="1" applyBorder="1" applyAlignment="1">
      <alignment horizontal="center" vertical="center" wrapText="1"/>
    </xf>
    <xf numFmtId="1" fontId="20" fillId="2" borderId="22" xfId="0" applyNumberFormat="1" applyFont="1" applyFill="1" applyBorder="1" applyAlignment="1">
      <alignment horizontal="center" vertical="center" wrapText="1"/>
    </xf>
    <xf numFmtId="1" fontId="20" fillId="2" borderId="55" xfId="0" applyNumberFormat="1" applyFont="1" applyFill="1" applyBorder="1" applyAlignment="1">
      <alignment horizontal="center" vertical="center" wrapText="1"/>
    </xf>
    <xf numFmtId="0" fontId="19" fillId="2" borderId="54" xfId="0" applyFont="1" applyFill="1" applyBorder="1" applyAlignment="1">
      <alignment horizontal="center"/>
    </xf>
    <xf numFmtId="0" fontId="19" fillId="2" borderId="22" xfId="0" applyFont="1" applyFill="1" applyBorder="1" applyAlignment="1">
      <alignment horizontal="center"/>
    </xf>
    <xf numFmtId="0" fontId="19" fillId="2" borderId="55" xfId="0" applyFont="1" applyFill="1" applyBorder="1" applyAlignment="1">
      <alignment horizontal="center"/>
    </xf>
    <xf numFmtId="3" fontId="9" fillId="0" borderId="27" xfId="0" applyNumberFormat="1" applyFont="1" applyBorder="1" applyAlignment="1">
      <alignment vertical="center"/>
    </xf>
    <xf numFmtId="3" fontId="9" fillId="0" borderId="12" xfId="0" applyNumberFormat="1" applyFont="1" applyBorder="1" applyAlignment="1">
      <alignment vertical="center"/>
    </xf>
    <xf numFmtId="3" fontId="9" fillId="0" borderId="28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28" xfId="0" applyNumberFormat="1" applyFont="1" applyBorder="1" applyAlignment="1">
      <alignment horizontal="center"/>
    </xf>
    <xf numFmtId="0" fontId="9" fillId="0" borderId="29" xfId="0" applyFont="1" applyBorder="1"/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center" vertical="center"/>
    </xf>
    <xf numFmtId="0" fontId="9" fillId="0" borderId="12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9" fillId="0" borderId="0" xfId="1" applyNumberFormat="1" applyFont="1" applyAlignment="1">
      <alignment horizontal="right"/>
    </xf>
    <xf numFmtId="0" fontId="16" fillId="0" borderId="0" xfId="0" applyFont="1"/>
    <xf numFmtId="0" fontId="9" fillId="0" borderId="0" xfId="0" applyFont="1"/>
    <xf numFmtId="0" fontId="0" fillId="0" borderId="0" xfId="0"/>
    <xf numFmtId="3" fontId="5" fillId="0" borderId="0" xfId="1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3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">
    <cellStyle name="Normál" xfId="0" builtinId="0"/>
    <cellStyle name="Normál_Munka15" xfId="1" xr:uid="{00000000-0005-0000-0000-000001000000}"/>
    <cellStyle name="Normál_Munka4" xfId="2" xr:uid="{00000000-0005-0000-0000-000002000000}"/>
    <cellStyle name="Normál_Munka5" xfId="3" xr:uid="{00000000-0005-0000-0000-000003000000}"/>
    <cellStyle name="Normál_Munka7" xfId="4" xr:uid="{00000000-0005-0000-0000-000004000000}"/>
  </cellStyles>
  <dxfs count="2">
    <dxf>
      <numFmt numFmtId="172" formatCode=";;;"/>
    </dxf>
    <dxf>
      <numFmt numFmtId="172" formatCode=";;;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P38"/>
  <sheetViews>
    <sheetView view="pageLayout" zoomScale="85" zoomScalePageLayoutView="85" workbookViewId="0">
      <selection activeCell="O5" sqref="O5"/>
    </sheetView>
  </sheetViews>
  <sheetFormatPr defaultColWidth="9" defaultRowHeight="12" x14ac:dyDescent="0.2"/>
  <cols>
    <col min="1" max="1" width="2.7109375" style="56" bestFit="1" customWidth="1"/>
    <col min="2" max="2" width="34.28515625" style="70" customWidth="1"/>
    <col min="3" max="3" width="5.42578125" style="70" customWidth="1"/>
    <col min="4" max="4" width="7.28515625" style="491" bestFit="1" customWidth="1"/>
    <col min="5" max="5" width="8.140625" style="56" customWidth="1"/>
    <col min="6" max="6" width="9.5703125" style="56" bestFit="1" customWidth="1"/>
    <col min="7" max="7" width="8.28515625" style="56" customWidth="1"/>
    <col min="8" max="8" width="12.5703125" style="56" bestFit="1" customWidth="1"/>
    <col min="9" max="9" width="2.5703125" style="56" bestFit="1" customWidth="1"/>
    <col min="10" max="10" width="33.28515625" style="70" customWidth="1"/>
    <col min="11" max="11" width="5.42578125" style="70" customWidth="1"/>
    <col min="12" max="12" width="7.28515625" style="70" bestFit="1" customWidth="1"/>
    <col min="13" max="13" width="7.7109375" style="56" bestFit="1" customWidth="1"/>
    <col min="14" max="14" width="9.42578125" style="56" customWidth="1"/>
    <col min="15" max="15" width="7.28515625" style="56" bestFit="1" customWidth="1"/>
    <col min="16" max="16" width="12.5703125" style="56" bestFit="1" customWidth="1"/>
    <col min="17" max="16384" width="9" style="56"/>
  </cols>
  <sheetData>
    <row r="1" spans="1:16" ht="36" customHeight="1" thickBot="1" x14ac:dyDescent="0.25">
      <c r="E1" s="95"/>
      <c r="F1" s="95"/>
      <c r="G1" s="95"/>
      <c r="H1" s="95"/>
      <c r="M1" s="95"/>
    </row>
    <row r="2" spans="1:16" ht="24" customHeight="1" x14ac:dyDescent="0.2">
      <c r="A2" s="355" t="s">
        <v>11</v>
      </c>
      <c r="B2" s="371" t="s">
        <v>55</v>
      </c>
      <c r="C2" s="404" t="s">
        <v>158</v>
      </c>
      <c r="D2" s="490" t="s">
        <v>403</v>
      </c>
      <c r="E2" s="356" t="s">
        <v>398</v>
      </c>
      <c r="F2" s="356" t="s">
        <v>399</v>
      </c>
      <c r="G2" s="356" t="s">
        <v>396</v>
      </c>
      <c r="H2" s="357" t="s">
        <v>397</v>
      </c>
      <c r="I2" s="355" t="s">
        <v>54</v>
      </c>
      <c r="J2" s="364" t="s">
        <v>56</v>
      </c>
      <c r="K2" s="404" t="s">
        <v>158</v>
      </c>
      <c r="L2" s="490" t="s">
        <v>403</v>
      </c>
      <c r="M2" s="365" t="s">
        <v>398</v>
      </c>
      <c r="N2" s="365" t="s">
        <v>399</v>
      </c>
      <c r="O2" s="365" t="s">
        <v>396</v>
      </c>
      <c r="P2" s="357" t="s">
        <v>397</v>
      </c>
    </row>
    <row r="3" spans="1:16" x14ac:dyDescent="0.2">
      <c r="A3" s="358">
        <v>1</v>
      </c>
      <c r="B3" s="343" t="s">
        <v>143</v>
      </c>
      <c r="C3" s="345" t="s">
        <v>144</v>
      </c>
      <c r="D3" s="429">
        <f>'2 melléklet'!I5</f>
        <v>5451095</v>
      </c>
      <c r="E3" s="423">
        <f>'2 melléklet'!J5</f>
        <v>0</v>
      </c>
      <c r="F3" s="423">
        <f>'2 melléklet'!K5</f>
        <v>0</v>
      </c>
      <c r="G3" s="392">
        <f>'2 melléklet'!L5</f>
        <v>0</v>
      </c>
      <c r="H3" s="359" t="e">
        <f>G3/F3</f>
        <v>#DIV/0!</v>
      </c>
      <c r="I3" s="366">
        <v>1</v>
      </c>
      <c r="J3" s="346" t="s">
        <v>2</v>
      </c>
      <c r="K3" s="347" t="s">
        <v>172</v>
      </c>
      <c r="L3" s="429">
        <f>'3 melléklet'!I5</f>
        <v>150489923</v>
      </c>
      <c r="M3" s="429">
        <f>'3 melléklet'!J5</f>
        <v>144620723</v>
      </c>
      <c r="N3" s="423">
        <f>'3 melléklet'!K5</f>
        <v>156469353.97345132</v>
      </c>
      <c r="O3" s="392">
        <f>'3 melléklet'!L5</f>
        <v>114002232</v>
      </c>
      <c r="P3" s="359">
        <f>O3/N3</f>
        <v>0.7285914404640742</v>
      </c>
    </row>
    <row r="4" spans="1:16" ht="24" x14ac:dyDescent="0.2">
      <c r="A4" s="358"/>
      <c r="B4" s="343" t="s">
        <v>145</v>
      </c>
      <c r="C4" s="345" t="s">
        <v>174</v>
      </c>
      <c r="D4" s="430">
        <f>'2 melléklet'!I6</f>
        <v>0</v>
      </c>
      <c r="E4" s="424">
        <f>'2 melléklet'!J6</f>
        <v>0</v>
      </c>
      <c r="F4" s="424">
        <f>'2 melléklet'!K6</f>
        <v>0</v>
      </c>
      <c r="G4" s="392">
        <f>'2 melléklet'!L6</f>
        <v>0</v>
      </c>
      <c r="H4" s="359" t="e">
        <f t="shared" ref="H4:H26" si="0">G4/F4</f>
        <v>#DIV/0!</v>
      </c>
      <c r="I4" s="367">
        <v>2</v>
      </c>
      <c r="J4" s="346" t="s">
        <v>58</v>
      </c>
      <c r="K4" s="347" t="s">
        <v>173</v>
      </c>
      <c r="L4" s="429">
        <f>'3 melléklet'!I6</f>
        <v>20455400</v>
      </c>
      <c r="M4" s="429">
        <f>'3 melléklet'!J6</f>
        <v>19580382</v>
      </c>
      <c r="N4" s="512">
        <f>'3 melléklet'!K6</f>
        <v>21120704.026548672</v>
      </c>
      <c r="O4" s="392">
        <f>'3 melléklet'!L6</f>
        <v>14664296</v>
      </c>
      <c r="P4" s="359">
        <f t="shared" ref="P4:P20" si="1">O4/N4</f>
        <v>0.69430905246184105</v>
      </c>
    </row>
    <row r="5" spans="1:16" x14ac:dyDescent="0.2">
      <c r="A5" s="358">
        <v>2</v>
      </c>
      <c r="B5" s="343" t="s">
        <v>57</v>
      </c>
      <c r="C5" s="345" t="s">
        <v>146</v>
      </c>
      <c r="D5" s="429">
        <f>'2 melléklet'!I7</f>
        <v>0</v>
      </c>
      <c r="E5" s="423">
        <f>'2 melléklet'!J7</f>
        <v>0</v>
      </c>
      <c r="F5" s="423">
        <f>'2 melléklet'!K7</f>
        <v>0</v>
      </c>
      <c r="G5" s="392">
        <f>'2 melléklet'!L7</f>
        <v>0</v>
      </c>
      <c r="H5" s="359" t="e">
        <f t="shared" si="0"/>
        <v>#DIV/0!</v>
      </c>
      <c r="I5" s="366">
        <v>3</v>
      </c>
      <c r="J5" s="346" t="s">
        <v>3</v>
      </c>
      <c r="K5" s="347" t="s">
        <v>175</v>
      </c>
      <c r="L5" s="429">
        <f>'3 melléklet'!I7</f>
        <v>19493980</v>
      </c>
      <c r="M5" s="429">
        <f>'3 melléklet'!J7</f>
        <v>24210001</v>
      </c>
      <c r="N5" s="423">
        <f>'3 melléklet'!K7</f>
        <v>24285001</v>
      </c>
      <c r="O5" s="392">
        <f>'3 melléklet'!L7</f>
        <v>14542503</v>
      </c>
      <c r="P5" s="359">
        <f t="shared" si="1"/>
        <v>0.59882653494640581</v>
      </c>
    </row>
    <row r="6" spans="1:16" x14ac:dyDescent="0.2">
      <c r="A6" s="358">
        <v>3</v>
      </c>
      <c r="B6" s="343" t="s">
        <v>147</v>
      </c>
      <c r="C6" s="345" t="s">
        <v>148</v>
      </c>
      <c r="D6" s="429">
        <f>'2 melléklet'!I8</f>
        <v>2068911</v>
      </c>
      <c r="E6" s="423">
        <f>'2 melléklet'!J8</f>
        <v>525000</v>
      </c>
      <c r="F6" s="423">
        <f>'2 melléklet'!K8</f>
        <v>525000</v>
      </c>
      <c r="G6" s="392">
        <f>'2 melléklet'!L8</f>
        <v>1120783</v>
      </c>
      <c r="H6" s="359">
        <f t="shared" si="0"/>
        <v>2.134824761904762</v>
      </c>
      <c r="I6" s="366">
        <v>4</v>
      </c>
      <c r="J6" s="346" t="s">
        <v>52</v>
      </c>
      <c r="K6" s="347" t="s">
        <v>176</v>
      </c>
      <c r="L6" s="429">
        <f>'3 melléklet'!I8</f>
        <v>0</v>
      </c>
      <c r="M6" s="429">
        <f>'3 melléklet'!J8</f>
        <v>0</v>
      </c>
      <c r="N6" s="423">
        <f>'3 melléklet'!K8</f>
        <v>0</v>
      </c>
      <c r="O6" s="392">
        <f>'3 melléklet'!L8</f>
        <v>0</v>
      </c>
      <c r="P6" s="359" t="e">
        <f t="shared" si="1"/>
        <v>#DIV/0!</v>
      </c>
    </row>
    <row r="7" spans="1:16" ht="24" x14ac:dyDescent="0.2">
      <c r="A7" s="358">
        <v>4</v>
      </c>
      <c r="B7" s="343" t="s">
        <v>149</v>
      </c>
      <c r="C7" s="345" t="s">
        <v>150</v>
      </c>
      <c r="D7" s="429">
        <f>'2 melléklet'!I9</f>
        <v>0</v>
      </c>
      <c r="E7" s="423">
        <f>'2 melléklet'!J9</f>
        <v>0</v>
      </c>
      <c r="F7" s="423">
        <f>'2 melléklet'!K9</f>
        <v>0</v>
      </c>
      <c r="G7" s="392"/>
      <c r="H7" s="359"/>
      <c r="I7" s="366">
        <v>5</v>
      </c>
      <c r="J7" s="346" t="s">
        <v>59</v>
      </c>
      <c r="K7" s="347" t="s">
        <v>177</v>
      </c>
      <c r="L7" s="429">
        <f>'3 melléklet'!I9</f>
        <v>0</v>
      </c>
      <c r="M7" s="429">
        <f>'3 melléklet'!J9</f>
        <v>0</v>
      </c>
      <c r="N7" s="423">
        <f>'3 melléklet'!K9</f>
        <v>0</v>
      </c>
      <c r="O7" s="392">
        <f>'3 melléklet'!L9</f>
        <v>0</v>
      </c>
      <c r="P7" s="359" t="e">
        <f t="shared" si="1"/>
        <v>#DIV/0!</v>
      </c>
    </row>
    <row r="8" spans="1:16" x14ac:dyDescent="0.2">
      <c r="A8" s="358"/>
      <c r="B8" s="348" t="s">
        <v>61</v>
      </c>
      <c r="C8" s="349"/>
      <c r="D8" s="431">
        <f>'2 melléklet'!I10</f>
        <v>7520006</v>
      </c>
      <c r="E8" s="425">
        <f>'2 melléklet'!J10</f>
        <v>525000</v>
      </c>
      <c r="F8" s="425">
        <f>'2 melléklet'!K10</f>
        <v>525000</v>
      </c>
      <c r="G8" s="393">
        <f>'2 melléklet'!L10</f>
        <v>1120783</v>
      </c>
      <c r="H8" s="420">
        <f t="shared" si="0"/>
        <v>2.134824761904762</v>
      </c>
      <c r="I8" s="366">
        <v>6</v>
      </c>
      <c r="J8" s="343" t="s">
        <v>110</v>
      </c>
      <c r="K8" s="345" t="s">
        <v>178</v>
      </c>
      <c r="L8" s="429">
        <f>'3 melléklet'!I10</f>
        <v>0</v>
      </c>
      <c r="M8" s="429">
        <f>'3 melléklet'!J10</f>
        <v>0</v>
      </c>
      <c r="N8" s="423">
        <f>'3 melléklet'!K10</f>
        <v>0</v>
      </c>
      <c r="O8" s="392">
        <f>'3 melléklet'!L10</f>
        <v>0</v>
      </c>
      <c r="P8" s="359">
        <v>0</v>
      </c>
    </row>
    <row r="9" spans="1:16" s="58" customFormat="1" ht="24" x14ac:dyDescent="0.2">
      <c r="A9" s="360" t="s">
        <v>50</v>
      </c>
      <c r="B9" s="375" t="s">
        <v>62</v>
      </c>
      <c r="C9" s="482"/>
      <c r="D9" s="429">
        <f>'2 melléklet'!I11</f>
        <v>0</v>
      </c>
      <c r="E9" s="423">
        <f>'2 melléklet'!J11</f>
        <v>0</v>
      </c>
      <c r="F9" s="425">
        <f>'2 melléklet'!K11</f>
        <v>0</v>
      </c>
      <c r="G9" s="482"/>
      <c r="H9" s="483"/>
      <c r="I9" s="368"/>
      <c r="J9" s="350" t="s">
        <v>60</v>
      </c>
      <c r="K9" s="351"/>
      <c r="L9" s="425">
        <f>'3 melléklet'!I11</f>
        <v>190439303</v>
      </c>
      <c r="M9" s="434">
        <f>'3 melléklet'!J11</f>
        <v>188411106</v>
      </c>
      <c r="N9" s="425">
        <f>'3 melléklet'!K11</f>
        <v>201875059</v>
      </c>
      <c r="O9" s="393">
        <f>'3 melléklet'!L11</f>
        <v>143209031</v>
      </c>
      <c r="P9" s="420">
        <f t="shared" si="1"/>
        <v>0.70939437347731005</v>
      </c>
    </row>
    <row r="10" spans="1:16" ht="25.5" customHeight="1" x14ac:dyDescent="0.2">
      <c r="A10" s="358">
        <v>5</v>
      </c>
      <c r="B10" s="343" t="s">
        <v>71</v>
      </c>
      <c r="C10" s="345" t="s">
        <v>151</v>
      </c>
      <c r="D10" s="432">
        <f>'2 melléklet'!I12</f>
        <v>0</v>
      </c>
      <c r="E10" s="423">
        <f>'2 melléklet'!J12</f>
        <v>0</v>
      </c>
      <c r="F10" s="423">
        <f>'2 melléklet'!K12</f>
        <v>0</v>
      </c>
      <c r="G10" s="392"/>
      <c r="H10" s="359"/>
      <c r="I10" s="369" t="s">
        <v>83</v>
      </c>
      <c r="J10" s="352" t="s">
        <v>63</v>
      </c>
      <c r="K10" s="392"/>
      <c r="L10" s="486">
        <f>'3 melléklet'!I12</f>
        <v>0</v>
      </c>
      <c r="M10" s="432">
        <f>'3 melléklet'!J12</f>
        <v>0</v>
      </c>
      <c r="N10" s="425">
        <f>'3 melléklet'!K12</f>
        <v>0</v>
      </c>
      <c r="O10" s="392"/>
      <c r="P10" s="484"/>
    </row>
    <row r="11" spans="1:16" x14ac:dyDescent="0.2">
      <c r="A11" s="358">
        <v>6</v>
      </c>
      <c r="B11" s="343" t="s">
        <v>152</v>
      </c>
      <c r="C11" s="345" t="s">
        <v>153</v>
      </c>
      <c r="D11" s="429">
        <f>'2 melléklet'!I13</f>
        <v>0</v>
      </c>
      <c r="E11" s="423">
        <f>'2 melléklet'!J13</f>
        <v>0</v>
      </c>
      <c r="F11" s="423">
        <f>'2 melléklet'!K13</f>
        <v>0</v>
      </c>
      <c r="G11" s="392">
        <f>'2 melléklet'!L13</f>
        <v>0</v>
      </c>
      <c r="H11" s="359" t="e">
        <f t="shared" si="0"/>
        <v>#DIV/0!</v>
      </c>
      <c r="I11" s="366">
        <v>7</v>
      </c>
      <c r="J11" s="346" t="s">
        <v>65</v>
      </c>
      <c r="K11" s="347" t="s">
        <v>179</v>
      </c>
      <c r="L11" s="429">
        <f>'3 melléklet'!I13</f>
        <v>537533</v>
      </c>
      <c r="M11" s="429">
        <f>'3 melléklet'!J13</f>
        <v>0</v>
      </c>
      <c r="N11" s="423">
        <f>'3 melléklet'!K13</f>
        <v>0</v>
      </c>
      <c r="O11" s="392">
        <f>'3 melléklet'!L13</f>
        <v>0</v>
      </c>
      <c r="P11" s="359" t="e">
        <f t="shared" si="1"/>
        <v>#DIV/0!</v>
      </c>
    </row>
    <row r="12" spans="1:16" ht="24" x14ac:dyDescent="0.2">
      <c r="A12" s="361">
        <v>7</v>
      </c>
      <c r="B12" s="343" t="s">
        <v>73</v>
      </c>
      <c r="C12" s="345" t="s">
        <v>154</v>
      </c>
      <c r="D12" s="429">
        <f>'2 melléklet'!I14</f>
        <v>0</v>
      </c>
      <c r="E12" s="423">
        <f>'2 melléklet'!J14</f>
        <v>0</v>
      </c>
      <c r="F12" s="425">
        <f>'2 melléklet'!K14</f>
        <v>0</v>
      </c>
      <c r="G12" s="392"/>
      <c r="H12" s="359">
        <v>0</v>
      </c>
      <c r="I12" s="366">
        <v>8</v>
      </c>
      <c r="J12" s="346" t="s">
        <v>66</v>
      </c>
      <c r="K12" s="347" t="s">
        <v>180</v>
      </c>
      <c r="L12" s="429">
        <f>'3 melléklet'!I14</f>
        <v>0</v>
      </c>
      <c r="M12" s="429">
        <f>'3 melléklet'!J14</f>
        <v>0</v>
      </c>
      <c r="N12" s="423">
        <f>'3 melléklet'!K14</f>
        <v>0</v>
      </c>
      <c r="O12" s="392">
        <f>'3 melléklet'!L14</f>
        <v>0</v>
      </c>
      <c r="P12" s="359" t="e">
        <f t="shared" si="1"/>
        <v>#DIV/0!</v>
      </c>
    </row>
    <row r="13" spans="1:16" x14ac:dyDescent="0.2">
      <c r="A13" s="358"/>
      <c r="B13" s="348" t="s">
        <v>69</v>
      </c>
      <c r="C13" s="349"/>
      <c r="D13" s="431">
        <f>'2 melléklet'!I15</f>
        <v>0</v>
      </c>
      <c r="E13" s="425">
        <f>'2 melléklet'!J15</f>
        <v>0</v>
      </c>
      <c r="F13" s="425">
        <f>'2 melléklet'!K15</f>
        <v>0</v>
      </c>
      <c r="G13" s="393">
        <f>'2 melléklet'!L15</f>
        <v>0</v>
      </c>
      <c r="H13" s="420" t="e">
        <f t="shared" si="0"/>
        <v>#DIV/0!</v>
      </c>
      <c r="I13" s="366">
        <v>9</v>
      </c>
      <c r="J13" s="346" t="s">
        <v>92</v>
      </c>
      <c r="K13" s="347" t="s">
        <v>181</v>
      </c>
      <c r="L13" s="429">
        <f>'3 melléklet'!I15</f>
        <v>0</v>
      </c>
      <c r="M13" s="429">
        <f>'3 melléklet'!J15</f>
        <v>0</v>
      </c>
      <c r="N13" s="423">
        <f>'3 melléklet'!K15</f>
        <v>0</v>
      </c>
      <c r="O13" s="392"/>
      <c r="P13" s="359"/>
    </row>
    <row r="14" spans="1:16" x14ac:dyDescent="0.2">
      <c r="A14" s="360" t="s">
        <v>53</v>
      </c>
      <c r="B14" s="375" t="s">
        <v>89</v>
      </c>
      <c r="C14" s="482"/>
      <c r="D14" s="429">
        <f>'2 melléklet'!I16</f>
        <v>0</v>
      </c>
      <c r="E14" s="423">
        <f>'2 melléklet'!J16</f>
        <v>0</v>
      </c>
      <c r="F14" s="425">
        <f>'2 melléklet'!K16</f>
        <v>0</v>
      </c>
      <c r="G14" s="482"/>
      <c r="H14" s="483"/>
      <c r="I14" s="366">
        <v>10</v>
      </c>
      <c r="J14" s="346" t="s">
        <v>16</v>
      </c>
      <c r="K14" s="347" t="s">
        <v>178</v>
      </c>
      <c r="L14" s="487">
        <f>'3 melléklet'!I16</f>
        <v>0</v>
      </c>
      <c r="M14" s="429">
        <f>'3 melléklet'!J16</f>
        <v>0</v>
      </c>
      <c r="N14" s="425">
        <f>'3 melléklet'!K16</f>
        <v>0</v>
      </c>
      <c r="O14" s="392"/>
      <c r="P14" s="359"/>
    </row>
    <row r="15" spans="1:16" s="58" customFormat="1" ht="24" x14ac:dyDescent="0.2">
      <c r="A15" s="358"/>
      <c r="B15" s="343" t="s">
        <v>80</v>
      </c>
      <c r="C15" s="392"/>
      <c r="D15" s="429">
        <f>'2 melléklet'!I17</f>
        <v>0</v>
      </c>
      <c r="E15" s="423">
        <f>'2 melléklet'!J17</f>
        <v>0</v>
      </c>
      <c r="F15" s="425">
        <f>'2 melléklet'!K17</f>
        <v>0</v>
      </c>
      <c r="G15" s="392"/>
      <c r="H15" s="484"/>
      <c r="I15" s="368"/>
      <c r="J15" s="350" t="s">
        <v>68</v>
      </c>
      <c r="K15" s="351"/>
      <c r="L15" s="433">
        <f>'3 melléklet'!I17</f>
        <v>537533</v>
      </c>
      <c r="M15" s="434">
        <f>'3 melléklet'!J17</f>
        <v>0</v>
      </c>
      <c r="N15" s="425">
        <f>'3 melléklet'!K17</f>
        <v>0</v>
      </c>
      <c r="O15" s="393">
        <f>'3 melléklet'!L17</f>
        <v>0</v>
      </c>
      <c r="P15" s="420" t="e">
        <f t="shared" si="1"/>
        <v>#DIV/0!</v>
      </c>
    </row>
    <row r="16" spans="1:16" ht="24" x14ac:dyDescent="0.2">
      <c r="A16" s="358">
        <v>8</v>
      </c>
      <c r="B16" s="343" t="s">
        <v>78</v>
      </c>
      <c r="C16" s="345" t="s">
        <v>182</v>
      </c>
      <c r="D16" s="432">
        <f>'2 melléklet'!I18</f>
        <v>1411203</v>
      </c>
      <c r="E16" s="423">
        <f>'2 melléklet'!J18</f>
        <v>382197</v>
      </c>
      <c r="F16" s="423">
        <f>'2 melléklet'!K18</f>
        <v>457197</v>
      </c>
      <c r="G16" s="392">
        <f>'2 melléklet'!L18</f>
        <v>457000</v>
      </c>
      <c r="H16" s="359">
        <f t="shared" si="0"/>
        <v>0.99956911353311595</v>
      </c>
      <c r="I16" s="369" t="s">
        <v>84</v>
      </c>
      <c r="J16" s="353" t="s">
        <v>89</v>
      </c>
      <c r="K16" s="392"/>
      <c r="L16" s="486">
        <f>'3 melléklet'!I18</f>
        <v>0</v>
      </c>
      <c r="M16" s="432">
        <f>'3 melléklet'!J18</f>
        <v>0</v>
      </c>
      <c r="N16" s="425">
        <f>'3 melléklet'!K18</f>
        <v>0</v>
      </c>
      <c r="O16" s="392"/>
      <c r="P16" s="484"/>
    </row>
    <row r="17" spans="1:16" ht="15" customHeight="1" x14ac:dyDescent="0.2">
      <c r="A17" s="358">
        <v>9</v>
      </c>
      <c r="B17" s="343" t="s">
        <v>79</v>
      </c>
      <c r="C17" s="345" t="s">
        <v>183</v>
      </c>
      <c r="D17" s="429">
        <f>'2 melléklet'!I19</f>
        <v>0</v>
      </c>
      <c r="E17" s="423">
        <f>'2 melléklet'!J19</f>
        <v>0</v>
      </c>
      <c r="F17" s="423">
        <f>'2 melléklet'!K19</f>
        <v>0</v>
      </c>
      <c r="G17" s="392"/>
      <c r="H17" s="359"/>
      <c r="I17" s="366">
        <v>9</v>
      </c>
      <c r="J17" s="346" t="s">
        <v>75</v>
      </c>
      <c r="K17" s="347" t="s">
        <v>168</v>
      </c>
      <c r="L17" s="429">
        <f>'3 melléklet'!I19</f>
        <v>0</v>
      </c>
      <c r="M17" s="429">
        <f>'3 melléklet'!J19</f>
        <v>0</v>
      </c>
      <c r="N17" s="425">
        <f>'3 melléklet'!K19</f>
        <v>0</v>
      </c>
      <c r="O17" s="392"/>
      <c r="P17" s="359"/>
    </row>
    <row r="18" spans="1:16" ht="24" x14ac:dyDescent="0.2">
      <c r="A18" s="358"/>
      <c r="B18" s="343" t="s">
        <v>81</v>
      </c>
      <c r="C18" s="392"/>
      <c r="D18" s="429">
        <f>'2 melléklet'!I20</f>
        <v>0</v>
      </c>
      <c r="E18" s="423">
        <f>'2 melléklet'!J20</f>
        <v>0</v>
      </c>
      <c r="F18" s="423">
        <f>'2 melléklet'!K20</f>
        <v>0</v>
      </c>
      <c r="G18" s="392"/>
      <c r="H18" s="484"/>
      <c r="I18" s="366">
        <v>10</v>
      </c>
      <c r="J18" s="346" t="s">
        <v>77</v>
      </c>
      <c r="K18" s="347" t="s">
        <v>169</v>
      </c>
      <c r="L18" s="429">
        <f>'3 melléklet'!I20</f>
        <v>0</v>
      </c>
      <c r="M18" s="429">
        <f>'3 melléklet'!J20</f>
        <v>0</v>
      </c>
      <c r="N18" s="423">
        <f>'3 melléklet'!K20</f>
        <v>0</v>
      </c>
      <c r="O18" s="392">
        <f>'3 melléklet'!L20</f>
        <v>0</v>
      </c>
      <c r="P18" s="359" t="e">
        <f t="shared" si="1"/>
        <v>#DIV/0!</v>
      </c>
    </row>
    <row r="19" spans="1:16" ht="24" x14ac:dyDescent="0.2">
      <c r="A19" s="358">
        <v>10</v>
      </c>
      <c r="B19" s="343" t="s">
        <v>78</v>
      </c>
      <c r="C19" s="345" t="s">
        <v>155</v>
      </c>
      <c r="D19" s="432">
        <f>'2 melléklet'!I21</f>
        <v>0</v>
      </c>
      <c r="E19" s="423">
        <f>'2 melléklet'!J21</f>
        <v>0</v>
      </c>
      <c r="F19" s="423">
        <f>'2 melléklet'!K21</f>
        <v>0</v>
      </c>
      <c r="G19" s="392">
        <f>'2 melléklet'!L21</f>
        <v>0</v>
      </c>
      <c r="H19" s="359" t="e">
        <f t="shared" si="0"/>
        <v>#DIV/0!</v>
      </c>
      <c r="I19" s="367">
        <v>11</v>
      </c>
      <c r="J19" s="343" t="s">
        <v>170</v>
      </c>
      <c r="K19" s="345" t="s">
        <v>171</v>
      </c>
      <c r="L19" s="432">
        <f>'3 melléklet'!I21</f>
        <v>0</v>
      </c>
      <c r="M19" s="432">
        <f>'3 melléklet'!J21</f>
        <v>0</v>
      </c>
      <c r="N19" s="423">
        <f>'3 melléklet'!K21</f>
        <v>0</v>
      </c>
      <c r="O19" s="392">
        <f>'3 melléklet'!L21</f>
        <v>0</v>
      </c>
      <c r="P19" s="359" t="e">
        <f t="shared" si="1"/>
        <v>#DIV/0!</v>
      </c>
    </row>
    <row r="20" spans="1:16" x14ac:dyDescent="0.2">
      <c r="A20" s="358">
        <v>11</v>
      </c>
      <c r="B20" s="343" t="s">
        <v>79</v>
      </c>
      <c r="C20" s="345" t="s">
        <v>155</v>
      </c>
      <c r="D20" s="429">
        <f>'2 melléklet'!I22</f>
        <v>0</v>
      </c>
      <c r="E20" s="423">
        <f>'2 melléklet'!J22</f>
        <v>0</v>
      </c>
      <c r="F20" s="425">
        <f>'2 melléklet'!K22</f>
        <v>0</v>
      </c>
      <c r="G20" s="392"/>
      <c r="H20" s="359"/>
      <c r="I20" s="366"/>
      <c r="J20" s="350" t="s">
        <v>106</v>
      </c>
      <c r="K20" s="350"/>
      <c r="L20" s="488">
        <f>'3 melléklet'!I22</f>
        <v>0</v>
      </c>
      <c r="M20" s="434">
        <f>'3 melléklet'!J22</f>
        <v>0</v>
      </c>
      <c r="N20" s="425">
        <f>'3 melléklet'!K22</f>
        <v>0</v>
      </c>
      <c r="O20" s="393">
        <f>'3 melléklet'!L22</f>
        <v>0</v>
      </c>
      <c r="P20" s="420" t="e">
        <f t="shared" si="1"/>
        <v>#DIV/0!</v>
      </c>
    </row>
    <row r="21" spans="1:16" ht="24" x14ac:dyDescent="0.2">
      <c r="A21" s="358"/>
      <c r="B21" s="343" t="s">
        <v>82</v>
      </c>
      <c r="C21" s="392"/>
      <c r="D21" s="429">
        <f>'2 melléklet'!I23</f>
        <v>0</v>
      </c>
      <c r="E21" s="423">
        <f>'2 melléklet'!J23</f>
        <v>0</v>
      </c>
      <c r="F21" s="425">
        <f>'2 melléklet'!K23</f>
        <v>0</v>
      </c>
      <c r="G21" s="392"/>
      <c r="H21" s="484"/>
      <c r="I21" s="358"/>
      <c r="J21" s="346"/>
      <c r="K21" s="346"/>
      <c r="O21" s="392"/>
      <c r="P21" s="359"/>
    </row>
    <row r="22" spans="1:16" x14ac:dyDescent="0.2">
      <c r="A22" s="358">
        <v>12</v>
      </c>
      <c r="B22" s="343" t="s">
        <v>156</v>
      </c>
      <c r="C22" s="345" t="s">
        <v>165</v>
      </c>
      <c r="D22" s="429">
        <f>'2 melléklet'!I24</f>
        <v>0</v>
      </c>
      <c r="E22" s="423">
        <f>'2 melléklet'!J24</f>
        <v>0</v>
      </c>
      <c r="F22" s="425">
        <f>'2 melléklet'!K24</f>
        <v>0</v>
      </c>
      <c r="G22" s="392"/>
      <c r="H22" s="359"/>
      <c r="I22" s="366"/>
      <c r="J22" s="346"/>
      <c r="K22" s="346"/>
      <c r="L22" s="489">
        <f>'3 melléklet'!I24</f>
        <v>0</v>
      </c>
      <c r="M22" s="432">
        <f>'3 melléklet'!J24</f>
        <v>0</v>
      </c>
      <c r="N22" s="425">
        <f>'3 melléklet'!K24</f>
        <v>0</v>
      </c>
      <c r="O22" s="392"/>
      <c r="P22" s="359"/>
    </row>
    <row r="23" spans="1:16" x14ac:dyDescent="0.2">
      <c r="A23" s="358">
        <v>13</v>
      </c>
      <c r="B23" s="343" t="s">
        <v>76</v>
      </c>
      <c r="C23" s="345" t="s">
        <v>166</v>
      </c>
      <c r="D23" s="429">
        <f>'2 melléklet'!I25</f>
        <v>0</v>
      </c>
      <c r="E23" s="423">
        <f>'2 melléklet'!J25</f>
        <v>0</v>
      </c>
      <c r="F23" s="423">
        <f>'2 melléklet'!K25</f>
        <v>0</v>
      </c>
      <c r="G23" s="392">
        <f>'2 melléklet'!L25</f>
        <v>0</v>
      </c>
      <c r="H23" s="359">
        <v>0</v>
      </c>
      <c r="I23" s="366"/>
      <c r="J23" s="350"/>
      <c r="K23" s="350"/>
      <c r="L23" s="488">
        <f>'3 melléklet'!I25</f>
        <v>0</v>
      </c>
      <c r="M23" s="433">
        <f>'3 melléklet'!J25</f>
        <v>0</v>
      </c>
      <c r="N23" s="425">
        <f>'3 melléklet'!K25</f>
        <v>0</v>
      </c>
      <c r="O23" s="392"/>
      <c r="P23" s="359"/>
    </row>
    <row r="24" spans="1:16" x14ac:dyDescent="0.2">
      <c r="A24" s="361">
        <v>14</v>
      </c>
      <c r="B24" s="343" t="s">
        <v>409</v>
      </c>
      <c r="C24" s="354" t="s">
        <v>410</v>
      </c>
      <c r="D24" s="432">
        <f>'2 melléklet'!I26</f>
        <v>182502824</v>
      </c>
      <c r="E24" s="423">
        <f>'2 melléklet'!J26</f>
        <v>187503909</v>
      </c>
      <c r="F24" s="423">
        <f>'2 melléklet'!K26</f>
        <v>200892862</v>
      </c>
      <c r="G24" s="423">
        <f>'2 melléklet'!L26</f>
        <v>142887763</v>
      </c>
      <c r="H24" s="359">
        <f t="shared" si="0"/>
        <v>0.71126351418100664</v>
      </c>
      <c r="I24" s="366"/>
      <c r="J24" s="344"/>
      <c r="K24" s="346"/>
      <c r="L24" s="489">
        <f>'3 melléklet'!I26</f>
        <v>0</v>
      </c>
      <c r="M24" s="432">
        <f>'3 melléklet'!J26</f>
        <v>0</v>
      </c>
      <c r="N24" s="425">
        <f>'3 melléklet'!K26</f>
        <v>0</v>
      </c>
      <c r="O24" s="392"/>
      <c r="P24" s="359"/>
    </row>
    <row r="25" spans="1:16" x14ac:dyDescent="0.2">
      <c r="A25" s="358"/>
      <c r="B25" s="348" t="s">
        <v>49</v>
      </c>
      <c r="C25" s="348"/>
      <c r="D25" s="433">
        <f>'2 melléklet'!I27</f>
        <v>183914027</v>
      </c>
      <c r="E25" s="425">
        <f>'2 melléklet'!J27</f>
        <v>187886106</v>
      </c>
      <c r="F25" s="425">
        <f>'2 melléklet'!K27</f>
        <v>201350059</v>
      </c>
      <c r="G25" s="393">
        <f>'2 melléklet'!L27</f>
        <v>143344763</v>
      </c>
      <c r="H25" s="420">
        <f t="shared" si="0"/>
        <v>0.71191815742154807</v>
      </c>
      <c r="I25" s="366"/>
      <c r="J25" s="346"/>
      <c r="K25" s="346"/>
      <c r="L25" s="489">
        <f>'3 melléklet'!I27</f>
        <v>0</v>
      </c>
      <c r="M25" s="432">
        <f>'3 melléklet'!J27</f>
        <v>0</v>
      </c>
      <c r="N25" s="425">
        <f>'3 melléklet'!K27</f>
        <v>0</v>
      </c>
      <c r="O25" s="392"/>
      <c r="P25" s="359"/>
    </row>
    <row r="26" spans="1:16" s="58" customFormat="1" ht="24.75" thickBot="1" x14ac:dyDescent="0.25">
      <c r="A26" s="362"/>
      <c r="B26" s="363" t="s">
        <v>102</v>
      </c>
      <c r="C26" s="363"/>
      <c r="D26" s="426">
        <f>'2 melléklet'!I28</f>
        <v>191434033</v>
      </c>
      <c r="E26" s="426">
        <f>'2 melléklet'!J28</f>
        <v>188411106</v>
      </c>
      <c r="F26" s="426">
        <f>'2 melléklet'!K28</f>
        <v>201875059</v>
      </c>
      <c r="G26" s="394">
        <f>'2 melléklet'!L28</f>
        <v>144465546</v>
      </c>
      <c r="H26" s="385">
        <f t="shared" si="0"/>
        <v>0.71561859456843557</v>
      </c>
      <c r="I26" s="405"/>
      <c r="J26" s="546" t="s">
        <v>115</v>
      </c>
      <c r="K26" s="370"/>
      <c r="L26" s="426">
        <f>'3 melléklet'!I23</f>
        <v>190976836</v>
      </c>
      <c r="M26" s="426">
        <f>'3 melléklet'!J23</f>
        <v>188411106</v>
      </c>
      <c r="N26" s="426">
        <f>'3 melléklet'!K23</f>
        <v>201875059</v>
      </c>
      <c r="O26" s="394">
        <f>'3 melléklet'!L23</f>
        <v>143209031</v>
      </c>
      <c r="P26" s="385">
        <f t="shared" ref="P26" si="2">O26/N26</f>
        <v>0.70939437347731005</v>
      </c>
    </row>
    <row r="27" spans="1:16" x14ac:dyDescent="0.2">
      <c r="B27" s="80"/>
      <c r="C27" s="80"/>
      <c r="D27" s="492"/>
      <c r="E27" s="103"/>
      <c r="F27" s="103"/>
      <c r="G27" s="103"/>
      <c r="H27" s="103"/>
      <c r="I27" s="59"/>
      <c r="J27" s="56"/>
      <c r="K27" s="56"/>
      <c r="L27" s="56"/>
    </row>
    <row r="28" spans="1:16" x14ac:dyDescent="0.2">
      <c r="B28" s="70" t="s">
        <v>412</v>
      </c>
      <c r="E28" s="59"/>
      <c r="F28" s="59"/>
      <c r="G28" s="59"/>
      <c r="H28" s="59"/>
    </row>
    <row r="29" spans="1:16" x14ac:dyDescent="0.2">
      <c r="E29" s="59"/>
      <c r="F29" s="59"/>
      <c r="G29" s="59"/>
      <c r="H29" s="59"/>
      <c r="J29" s="117"/>
    </row>
    <row r="30" spans="1:16" x14ac:dyDescent="0.2">
      <c r="E30" s="59"/>
      <c r="F30" s="59"/>
      <c r="G30" s="59"/>
      <c r="H30" s="59"/>
      <c r="M30" s="95"/>
    </row>
    <row r="31" spans="1:16" x14ac:dyDescent="0.2">
      <c r="M31" s="95"/>
    </row>
    <row r="32" spans="1:16" x14ac:dyDescent="0.2">
      <c r="E32" s="59"/>
      <c r="F32" s="59"/>
      <c r="G32" s="59"/>
      <c r="H32" s="59"/>
    </row>
    <row r="33" spans="5:13" x14ac:dyDescent="0.2">
      <c r="E33" s="59"/>
      <c r="F33" s="59"/>
      <c r="G33" s="59"/>
      <c r="H33" s="59"/>
    </row>
    <row r="35" spans="5:13" x14ac:dyDescent="0.2">
      <c r="E35" s="59"/>
      <c r="F35" s="59"/>
      <c r="G35" s="59"/>
      <c r="H35" s="59"/>
      <c r="L35" s="70" t="s">
        <v>411</v>
      </c>
    </row>
    <row r="36" spans="5:13" x14ac:dyDescent="0.2">
      <c r="E36" s="59"/>
      <c r="F36" s="59"/>
      <c r="G36" s="59"/>
      <c r="H36" s="59"/>
      <c r="M36" s="59"/>
    </row>
    <row r="37" spans="5:13" x14ac:dyDescent="0.2">
      <c r="E37" s="59"/>
      <c r="F37" s="59"/>
      <c r="G37" s="59"/>
      <c r="H37" s="59"/>
    </row>
    <row r="38" spans="5:13" x14ac:dyDescent="0.2">
      <c r="E38" s="59"/>
      <c r="F38" s="59"/>
      <c r="G38" s="59"/>
      <c r="H38" s="59"/>
    </row>
  </sheetData>
  <phoneticPr fontId="17" type="noConversion"/>
  <printOptions horizontalCentered="1"/>
  <pageMargins left="0" right="0" top="1.4173228346456694" bottom="0" header="0.51181102362204722" footer="0.39370078740157483"/>
  <pageSetup paperSize="9" scale="80" orientation="landscape" r:id="rId1"/>
  <headerFooter alignWithMargins="0">
    <oddHeader>&amp;C&amp;"Times New Roman,Félkövér"&amp;11ELEKI KÖZÖS ÖNKORMÁNYZATI HIVATAL
2025. ÉVI ÖSSZESÍTETT BEVÉTELEI ÉS KIADÁSAI&amp;R&amp;"Times New Roman,Normál"1. melléklet a ...../20......(........) önkormányzati rendelethez
adatok E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G65"/>
  <sheetViews>
    <sheetView tabSelected="1" view="pageLayout" workbookViewId="0">
      <selection activeCell="B25" sqref="B25"/>
    </sheetView>
  </sheetViews>
  <sheetFormatPr defaultColWidth="9.140625" defaultRowHeight="12.75" x14ac:dyDescent="0.2"/>
  <cols>
    <col min="1" max="1" width="6" style="15" customWidth="1"/>
    <col min="2" max="2" width="53" style="15" customWidth="1"/>
    <col min="3" max="3" width="12" style="15" customWidth="1"/>
    <col min="4" max="4" width="10.5703125" style="15" customWidth="1"/>
    <col min="5" max="6" width="9.140625" style="15"/>
    <col min="7" max="7" width="22.42578125" style="15" customWidth="1"/>
    <col min="8" max="16384" width="9.140625" style="15"/>
  </cols>
  <sheetData>
    <row r="1" spans="1:7" ht="13.5" thickBot="1" x14ac:dyDescent="0.25"/>
    <row r="2" spans="1:7" ht="18.75" customHeight="1" x14ac:dyDescent="0.2">
      <c r="A2" s="498" t="s">
        <v>7</v>
      </c>
      <c r="B2" s="527" t="s">
        <v>59</v>
      </c>
      <c r="C2" s="532" t="s">
        <v>309</v>
      </c>
      <c r="D2" s="412" t="s">
        <v>310</v>
      </c>
      <c r="E2" s="524" t="s">
        <v>396</v>
      </c>
    </row>
    <row r="3" spans="1:7" ht="30" customHeight="1" x14ac:dyDescent="0.2">
      <c r="A3" s="499"/>
      <c r="B3" s="495" t="s">
        <v>93</v>
      </c>
      <c r="C3" s="531"/>
      <c r="D3" s="494"/>
      <c r="E3" s="383"/>
    </row>
    <row r="4" spans="1:7" ht="15" customHeight="1" x14ac:dyDescent="0.2">
      <c r="A4" s="528">
        <v>1</v>
      </c>
      <c r="B4" s="378"/>
      <c r="C4" s="514"/>
      <c r="D4" s="494"/>
      <c r="E4" s="383"/>
    </row>
    <row r="5" spans="1:7" x14ac:dyDescent="0.2">
      <c r="A5" s="528"/>
      <c r="B5" s="379" t="s">
        <v>13</v>
      </c>
      <c r="C5" s="518">
        <f>C4</f>
        <v>0</v>
      </c>
      <c r="D5" s="494"/>
      <c r="E5" s="383"/>
    </row>
    <row r="6" spans="1:7" x14ac:dyDescent="0.2">
      <c r="A6" s="528"/>
      <c r="B6" s="496" t="s">
        <v>94</v>
      </c>
      <c r="C6" s="514"/>
      <c r="D6" s="494"/>
      <c r="E6" s="383"/>
      <c r="F6" s="325"/>
      <c r="G6" s="76"/>
    </row>
    <row r="7" spans="1:7" x14ac:dyDescent="0.2">
      <c r="A7" s="528">
        <v>1</v>
      </c>
      <c r="B7" s="497"/>
      <c r="C7" s="514"/>
      <c r="D7" s="514"/>
      <c r="E7" s="383"/>
      <c r="F7" s="337"/>
      <c r="G7" s="76"/>
    </row>
    <row r="8" spans="1:7" x14ac:dyDescent="0.2">
      <c r="A8" s="528">
        <v>2</v>
      </c>
      <c r="B8" s="497"/>
      <c r="C8" s="514"/>
      <c r="D8" s="514"/>
      <c r="E8" s="383"/>
      <c r="F8" s="325"/>
      <c r="G8" s="76"/>
    </row>
    <row r="9" spans="1:7" x14ac:dyDescent="0.2">
      <c r="A9" s="528">
        <v>3</v>
      </c>
      <c r="B9" s="497"/>
      <c r="C9" s="514"/>
      <c r="D9" s="514"/>
      <c r="E9" s="383"/>
      <c r="F9" s="325"/>
      <c r="G9" s="76"/>
    </row>
    <row r="10" spans="1:7" x14ac:dyDescent="0.2">
      <c r="A10" s="528">
        <v>4</v>
      </c>
      <c r="B10" s="497"/>
      <c r="C10" s="514"/>
      <c r="D10" s="514"/>
      <c r="E10" s="382"/>
      <c r="F10" s="325"/>
      <c r="G10" s="76"/>
    </row>
    <row r="11" spans="1:7" x14ac:dyDescent="0.2">
      <c r="A11" s="528">
        <v>5</v>
      </c>
      <c r="B11" s="406"/>
      <c r="C11" s="514"/>
      <c r="D11" s="514"/>
      <c r="E11" s="383"/>
      <c r="F11" s="325"/>
      <c r="G11" s="76"/>
    </row>
    <row r="12" spans="1:7" x14ac:dyDescent="0.2">
      <c r="A12" s="528">
        <v>6</v>
      </c>
      <c r="B12" s="497"/>
      <c r="C12" s="514"/>
      <c r="D12" s="514"/>
      <c r="E12" s="383"/>
      <c r="F12" s="325"/>
      <c r="G12" s="76"/>
    </row>
    <row r="13" spans="1:7" x14ac:dyDescent="0.2">
      <c r="A13" s="528">
        <v>7</v>
      </c>
      <c r="B13" s="497"/>
      <c r="C13" s="514"/>
      <c r="D13" s="494"/>
      <c r="E13" s="383"/>
      <c r="F13" s="325"/>
      <c r="G13" s="76"/>
    </row>
    <row r="14" spans="1:7" x14ac:dyDescent="0.2">
      <c r="A14" s="528">
        <v>8</v>
      </c>
      <c r="B14" s="497"/>
      <c r="C14" s="514"/>
      <c r="D14" s="494"/>
      <c r="E14" s="383"/>
      <c r="F14" s="325"/>
      <c r="G14" s="76"/>
    </row>
    <row r="15" spans="1:7" x14ac:dyDescent="0.2">
      <c r="A15" s="528">
        <v>9</v>
      </c>
      <c r="B15" s="497"/>
      <c r="C15" s="514"/>
      <c r="D15" s="494"/>
      <c r="E15" s="383"/>
      <c r="F15" s="325"/>
      <c r="G15" s="76"/>
    </row>
    <row r="16" spans="1:7" x14ac:dyDescent="0.2">
      <c r="A16" s="528">
        <v>10</v>
      </c>
      <c r="B16" s="497"/>
      <c r="C16" s="514"/>
      <c r="D16" s="494"/>
      <c r="E16" s="381"/>
      <c r="F16" s="325"/>
      <c r="G16" s="76"/>
    </row>
    <row r="17" spans="1:7" x14ac:dyDescent="0.2">
      <c r="A17" s="528">
        <v>11</v>
      </c>
      <c r="B17" s="497"/>
      <c r="C17" s="514"/>
      <c r="D17" s="494"/>
      <c r="E17" s="383"/>
      <c r="F17" s="325"/>
      <c r="G17" s="76"/>
    </row>
    <row r="18" spans="1:7" x14ac:dyDescent="0.2">
      <c r="A18" s="528">
        <v>12</v>
      </c>
      <c r="B18" s="406"/>
      <c r="C18" s="514"/>
      <c r="D18" s="494"/>
      <c r="E18" s="383"/>
      <c r="F18" s="325"/>
      <c r="G18" s="76"/>
    </row>
    <row r="19" spans="1:7" x14ac:dyDescent="0.2">
      <c r="A19" s="529"/>
      <c r="B19" s="379" t="s">
        <v>13</v>
      </c>
      <c r="C19" s="518">
        <f>SUM(C7:C18)</f>
        <v>0</v>
      </c>
      <c r="D19" s="518">
        <f>SUM(D7:D18)</f>
        <v>0</v>
      </c>
      <c r="E19" s="381">
        <f>SUM(E7:E18)</f>
        <v>0</v>
      </c>
      <c r="F19" s="325"/>
      <c r="G19" s="76"/>
    </row>
    <row r="20" spans="1:7" x14ac:dyDescent="0.2">
      <c r="A20" s="764"/>
      <c r="B20" s="765"/>
      <c r="C20" s="765"/>
      <c r="D20" s="765"/>
      <c r="E20" s="383"/>
      <c r="F20" s="325"/>
      <c r="G20" s="76"/>
    </row>
    <row r="21" spans="1:7" x14ac:dyDescent="0.2">
      <c r="A21" s="529"/>
      <c r="B21" s="379" t="s">
        <v>139</v>
      </c>
      <c r="C21" s="518">
        <f>C22+C23+C24</f>
        <v>0</v>
      </c>
      <c r="D21" s="526"/>
      <c r="E21" s="383"/>
      <c r="F21" s="325"/>
      <c r="G21" s="76"/>
    </row>
    <row r="22" spans="1:7" x14ac:dyDescent="0.2">
      <c r="A22" s="529">
        <v>1</v>
      </c>
      <c r="B22" s="378"/>
      <c r="C22" s="514"/>
      <c r="D22" s="526"/>
      <c r="E22" s="381"/>
      <c r="F22" s="325"/>
      <c r="G22" s="76"/>
    </row>
    <row r="23" spans="1:7" x14ac:dyDescent="0.2">
      <c r="A23" s="529">
        <v>2</v>
      </c>
      <c r="B23" s="378"/>
      <c r="C23" s="514"/>
      <c r="D23" s="526"/>
      <c r="E23" s="500"/>
      <c r="F23" s="325"/>
      <c r="G23" s="76"/>
    </row>
    <row r="24" spans="1:7" x14ac:dyDescent="0.2">
      <c r="A24" s="529">
        <v>3</v>
      </c>
      <c r="B24" s="406"/>
      <c r="C24" s="514"/>
      <c r="D24" s="526"/>
      <c r="E24" s="500"/>
      <c r="F24" s="325"/>
      <c r="G24" s="76"/>
    </row>
    <row r="25" spans="1:7" x14ac:dyDescent="0.2">
      <c r="A25" s="529"/>
      <c r="B25" s="379" t="s">
        <v>216</v>
      </c>
      <c r="C25" s="518">
        <f>C19+C21+C5</f>
        <v>0</v>
      </c>
      <c r="D25" s="518">
        <f>D19+D21+D5</f>
        <v>0</v>
      </c>
      <c r="E25" s="500">
        <f>E19+E21+E5</f>
        <v>0</v>
      </c>
      <c r="F25" s="325"/>
      <c r="G25" s="76"/>
    </row>
    <row r="26" spans="1:7" x14ac:dyDescent="0.2">
      <c r="A26" s="764"/>
      <c r="B26" s="765"/>
      <c r="C26" s="765"/>
      <c r="D26" s="765"/>
      <c r="E26" s="500"/>
      <c r="F26" s="325"/>
      <c r="G26" s="76"/>
    </row>
    <row r="27" spans="1:7" x14ac:dyDescent="0.2">
      <c r="A27" s="529" t="s">
        <v>8</v>
      </c>
      <c r="B27" s="379" t="s">
        <v>92</v>
      </c>
      <c r="C27" s="514"/>
      <c r="D27" s="526"/>
      <c r="E27" s="382"/>
      <c r="F27" s="325"/>
      <c r="G27" s="76"/>
    </row>
    <row r="28" spans="1:7" ht="25.5" x14ac:dyDescent="0.2">
      <c r="A28" s="499"/>
      <c r="B28" s="495" t="s">
        <v>95</v>
      </c>
      <c r="C28" s="514"/>
      <c r="D28" s="514"/>
      <c r="E28" s="383"/>
      <c r="F28" s="325"/>
      <c r="G28" s="76"/>
    </row>
    <row r="29" spans="1:7" x14ac:dyDescent="0.2">
      <c r="A29" s="528">
        <v>1</v>
      </c>
      <c r="B29" s="378"/>
      <c r="C29" s="514"/>
      <c r="D29" s="514"/>
      <c r="E29" s="383"/>
      <c r="F29" s="325"/>
      <c r="G29" s="76"/>
    </row>
    <row r="30" spans="1:7" x14ac:dyDescent="0.2">
      <c r="A30" s="528"/>
      <c r="B30" s="379" t="s">
        <v>13</v>
      </c>
      <c r="C30" s="518">
        <f>SUM(C29)</f>
        <v>0</v>
      </c>
      <c r="D30" s="518">
        <f t="shared" ref="D30:E30" si="0">SUM(D29)</f>
        <v>0</v>
      </c>
      <c r="E30" s="381">
        <f t="shared" si="0"/>
        <v>0</v>
      </c>
      <c r="F30" s="325"/>
      <c r="G30" s="76"/>
    </row>
    <row r="31" spans="1:7" s="19" customFormat="1" x14ac:dyDescent="0.2">
      <c r="A31" s="528"/>
      <c r="B31" s="496" t="s">
        <v>96</v>
      </c>
      <c r="C31" s="514"/>
      <c r="D31" s="514"/>
      <c r="E31" s="381"/>
    </row>
    <row r="32" spans="1:7" s="19" customFormat="1" x14ac:dyDescent="0.2">
      <c r="A32" s="528">
        <v>1</v>
      </c>
      <c r="B32" s="378"/>
      <c r="C32" s="514"/>
      <c r="D32" s="514"/>
      <c r="E32" s="381"/>
    </row>
    <row r="33" spans="1:6" s="19" customFormat="1" x14ac:dyDescent="0.2">
      <c r="A33" s="528">
        <v>2</v>
      </c>
      <c r="B33" s="497"/>
      <c r="C33" s="514"/>
      <c r="D33" s="514"/>
      <c r="E33" s="383"/>
    </row>
    <row r="34" spans="1:6" s="19" customFormat="1" x14ac:dyDescent="0.2">
      <c r="A34" s="528">
        <v>3</v>
      </c>
      <c r="B34" s="406"/>
      <c r="C34" s="514"/>
      <c r="D34" s="514"/>
      <c r="E34" s="383"/>
    </row>
    <row r="35" spans="1:6" s="19" customFormat="1" x14ac:dyDescent="0.2">
      <c r="A35" s="528"/>
      <c r="B35" s="379" t="s">
        <v>13</v>
      </c>
      <c r="C35" s="518">
        <f>SUM(C32:C34)</f>
        <v>0</v>
      </c>
      <c r="D35" s="518">
        <f>SUM(D32:D34)</f>
        <v>0</v>
      </c>
      <c r="E35" s="383"/>
    </row>
    <row r="36" spans="1:6" s="19" customFormat="1" ht="15.75" customHeight="1" x14ac:dyDescent="0.2">
      <c r="A36" s="525"/>
      <c r="B36" s="379" t="s">
        <v>108</v>
      </c>
      <c r="C36" s="518">
        <f>C30+C35</f>
        <v>0</v>
      </c>
      <c r="D36" s="518">
        <f>D30+D35</f>
        <v>0</v>
      </c>
      <c r="E36" s="383">
        <f>E30+E35</f>
        <v>0</v>
      </c>
      <c r="F36" s="17"/>
    </row>
    <row r="37" spans="1:6" s="19" customFormat="1" ht="15.75" customHeight="1" thickBot="1" x14ac:dyDescent="0.25">
      <c r="A37" s="530"/>
      <c r="B37" s="418" t="s">
        <v>107</v>
      </c>
      <c r="C37" s="522">
        <f>C25+C36</f>
        <v>0</v>
      </c>
      <c r="D37" s="522">
        <f>D25+D36</f>
        <v>0</v>
      </c>
      <c r="E37" s="533">
        <f>E25+E36</f>
        <v>0</v>
      </c>
      <c r="F37" s="17"/>
    </row>
    <row r="38" spans="1:6" x14ac:dyDescent="0.2">
      <c r="A38" s="12"/>
      <c r="B38" s="14"/>
      <c r="C38" s="12"/>
    </row>
    <row r="39" spans="1:6" x14ac:dyDescent="0.2">
      <c r="A39" s="12"/>
      <c r="B39" s="14"/>
      <c r="C39" s="12"/>
    </row>
    <row r="40" spans="1:6" x14ac:dyDescent="0.2">
      <c r="A40" s="12"/>
      <c r="B40" s="17"/>
      <c r="C40" s="17"/>
    </row>
    <row r="41" spans="1:6" x14ac:dyDescent="0.2">
      <c r="A41" s="12"/>
      <c r="C41" s="12"/>
    </row>
    <row r="42" spans="1:6" x14ac:dyDescent="0.2">
      <c r="A42" s="12"/>
      <c r="B42" s="12"/>
      <c r="C42" s="12"/>
    </row>
    <row r="43" spans="1:6" x14ac:dyDescent="0.2">
      <c r="A43" s="17"/>
      <c r="B43" s="17"/>
      <c r="C43" s="17"/>
    </row>
    <row r="44" spans="1:6" x14ac:dyDescent="0.2">
      <c r="A44" s="12"/>
      <c r="B44" s="12"/>
      <c r="C44" s="12"/>
    </row>
    <row r="45" spans="1:6" x14ac:dyDescent="0.2">
      <c r="A45" s="12"/>
      <c r="B45" s="12"/>
      <c r="C45" s="12"/>
    </row>
    <row r="46" spans="1:6" x14ac:dyDescent="0.2">
      <c r="A46" s="12"/>
      <c r="C46" s="12"/>
    </row>
    <row r="47" spans="1:6" hidden="1" x14ac:dyDescent="0.2">
      <c r="A47" s="12"/>
      <c r="B47" s="12"/>
      <c r="C47" s="12"/>
    </row>
    <row r="48" spans="1:6" x14ac:dyDescent="0.2">
      <c r="C48" s="12"/>
    </row>
    <row r="53" spans="1:3" x14ac:dyDescent="0.2">
      <c r="C53" s="19"/>
    </row>
    <row r="54" spans="1:3" x14ac:dyDescent="0.2">
      <c r="A54" s="338"/>
      <c r="B54" s="338"/>
    </row>
    <row r="56" spans="1:3" x14ac:dyDescent="0.2">
      <c r="A56" s="339"/>
      <c r="B56" s="340"/>
      <c r="C56" s="339"/>
    </row>
    <row r="57" spans="1:3" x14ac:dyDescent="0.2">
      <c r="A57" s="339"/>
      <c r="B57" s="339"/>
      <c r="C57" s="339"/>
    </row>
    <row r="58" spans="1:3" x14ac:dyDescent="0.2">
      <c r="A58" s="339"/>
      <c r="B58" s="339"/>
      <c r="C58" s="339"/>
    </row>
    <row r="59" spans="1:3" x14ac:dyDescent="0.2">
      <c r="A59" s="339"/>
      <c r="B59" s="339"/>
      <c r="C59" s="339"/>
    </row>
    <row r="60" spans="1:3" x14ac:dyDescent="0.2">
      <c r="A60" s="25"/>
      <c r="B60" s="25"/>
      <c r="C60" s="25"/>
    </row>
    <row r="61" spans="1:3" x14ac:dyDescent="0.2">
      <c r="A61" s="25"/>
      <c r="B61" s="25"/>
      <c r="C61" s="25"/>
    </row>
    <row r="62" spans="1:3" x14ac:dyDescent="0.2">
      <c r="A62" s="25"/>
      <c r="B62" s="25"/>
      <c r="C62" s="25"/>
    </row>
    <row r="63" spans="1:3" x14ac:dyDescent="0.2">
      <c r="A63" s="25"/>
      <c r="B63" s="25"/>
      <c r="C63" s="25"/>
    </row>
    <row r="64" spans="1:3" x14ac:dyDescent="0.2">
      <c r="A64" s="25"/>
      <c r="B64" s="25"/>
      <c r="C64" s="25"/>
    </row>
    <row r="65" spans="1:3" x14ac:dyDescent="0.2">
      <c r="A65" s="25"/>
      <c r="B65" s="25"/>
      <c r="C65" s="25"/>
    </row>
  </sheetData>
  <mergeCells count="2">
    <mergeCell ref="A20:D20"/>
    <mergeCell ref="A26:D26"/>
  </mergeCells>
  <phoneticPr fontId="17" type="noConversion"/>
  <pageMargins left="0.74803149606299213" right="0.15748031496062992" top="1.7716535433070868" bottom="0.98425196850393704" header="0.51181102362204722" footer="0.51181102362204722"/>
  <pageSetup paperSize="9" orientation="portrait" r:id="rId1"/>
  <headerFooter alignWithMargins="0">
    <oddHeader>&amp;C&amp;"Times New Roman,Félkövér"&amp;11
ELEKI KÖZÖS ÖNKORMÁNYZATI HIVATAL PÉNZESZKÖZ ÁTADÁSAI 
2025. ÉV&amp;R&amp;"Times New Roman,Normál"6. melléklet a ......../20.....(..........) önkormányzati rendelethezadatok E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1"/>
  </sheetPr>
  <dimension ref="A1:E98"/>
  <sheetViews>
    <sheetView view="pageLayout" workbookViewId="0">
      <selection activeCell="F12" sqref="F12"/>
    </sheetView>
  </sheetViews>
  <sheetFormatPr defaultColWidth="9.140625" defaultRowHeight="15" x14ac:dyDescent="0.2"/>
  <cols>
    <col min="1" max="1" width="6.42578125" style="11" customWidth="1"/>
    <col min="2" max="2" width="48.28515625" style="15" customWidth="1"/>
    <col min="3" max="3" width="19.7109375" style="32" customWidth="1"/>
    <col min="4" max="4" width="17.140625" style="187" customWidth="1"/>
    <col min="5" max="16384" width="9.140625" style="6"/>
  </cols>
  <sheetData>
    <row r="1" spans="1:5" ht="15.75" x14ac:dyDescent="0.25">
      <c r="A1" s="31" t="s">
        <v>7</v>
      </c>
      <c r="B1" s="27" t="s">
        <v>15</v>
      </c>
      <c r="C1" s="28" t="s">
        <v>309</v>
      </c>
      <c r="D1" s="26" t="s">
        <v>310</v>
      </c>
    </row>
    <row r="2" spans="1:5" ht="15.75" x14ac:dyDescent="0.25">
      <c r="A2" s="2">
        <v>1</v>
      </c>
      <c r="B2" s="44" t="s">
        <v>220</v>
      </c>
      <c r="C2" s="28">
        <v>1500</v>
      </c>
      <c r="D2" s="28">
        <v>1500</v>
      </c>
    </row>
    <row r="3" spans="1:5" ht="15.75" x14ac:dyDescent="0.25">
      <c r="A3" s="2">
        <v>2</v>
      </c>
      <c r="B3" s="44" t="s">
        <v>221</v>
      </c>
      <c r="C3" s="28">
        <v>1000</v>
      </c>
      <c r="D3" s="28">
        <v>1000</v>
      </c>
    </row>
    <row r="4" spans="1:5" ht="15.75" x14ac:dyDescent="0.25">
      <c r="A4" s="2">
        <v>3</v>
      </c>
      <c r="B4" s="44" t="s">
        <v>105</v>
      </c>
      <c r="C4" s="28">
        <v>1000</v>
      </c>
      <c r="D4" s="28">
        <v>1000</v>
      </c>
    </row>
    <row r="5" spans="1:5" ht="15.75" x14ac:dyDescent="0.25">
      <c r="A5" s="2">
        <v>4</v>
      </c>
      <c r="B5" s="35" t="s">
        <v>222</v>
      </c>
      <c r="C5" s="28">
        <v>500</v>
      </c>
      <c r="D5" s="28">
        <v>500</v>
      </c>
    </row>
    <row r="6" spans="1:5" ht="15.75" x14ac:dyDescent="0.25">
      <c r="A6" s="2">
        <v>5</v>
      </c>
      <c r="B6" s="44" t="s">
        <v>109</v>
      </c>
      <c r="C6" s="28">
        <v>464</v>
      </c>
      <c r="D6" s="28">
        <v>464</v>
      </c>
      <c r="E6" s="8"/>
    </row>
    <row r="7" spans="1:5" ht="15.75" x14ac:dyDescent="0.25">
      <c r="A7" s="31"/>
      <c r="B7" s="27" t="s">
        <v>219</v>
      </c>
      <c r="C7" s="29">
        <f>SUM(C2:C6)</f>
        <v>4464</v>
      </c>
      <c r="D7" s="29">
        <f>SUM(D2:D6)</f>
        <v>4464</v>
      </c>
    </row>
    <row r="8" spans="1:5" ht="15.75" x14ac:dyDescent="0.25">
      <c r="A8" s="31"/>
      <c r="B8" s="27"/>
      <c r="C8" s="29"/>
      <c r="D8" s="29"/>
    </row>
    <row r="9" spans="1:5" ht="15.75" x14ac:dyDescent="0.25">
      <c r="A9" s="31" t="s">
        <v>8</v>
      </c>
      <c r="B9" s="27" t="s">
        <v>217</v>
      </c>
      <c r="C9" s="29">
        <v>9000</v>
      </c>
      <c r="D9" s="29">
        <v>9000</v>
      </c>
    </row>
    <row r="10" spans="1:5" ht="15.75" x14ac:dyDescent="0.25">
      <c r="A10" s="2">
        <v>1</v>
      </c>
      <c r="B10" s="44" t="s">
        <v>223</v>
      </c>
      <c r="C10" s="28">
        <v>1000</v>
      </c>
      <c r="D10" s="28">
        <v>1000</v>
      </c>
    </row>
    <row r="11" spans="1:5" ht="15.75" x14ac:dyDescent="0.25">
      <c r="A11" s="2">
        <v>2</v>
      </c>
      <c r="B11" s="44" t="s">
        <v>224</v>
      </c>
      <c r="C11" s="28">
        <v>5000</v>
      </c>
      <c r="D11" s="28">
        <v>5000</v>
      </c>
    </row>
    <row r="12" spans="1:5" ht="15.75" x14ac:dyDescent="0.25">
      <c r="A12" s="2">
        <v>3</v>
      </c>
      <c r="B12" s="44" t="s">
        <v>247</v>
      </c>
      <c r="C12" s="28">
        <v>3000</v>
      </c>
      <c r="D12" s="28">
        <v>3000</v>
      </c>
    </row>
    <row r="13" spans="1:5" ht="15.75" x14ac:dyDescent="0.25">
      <c r="A13" s="2"/>
      <c r="B13" s="82"/>
      <c r="C13" s="28"/>
      <c r="D13" s="54"/>
    </row>
    <row r="14" spans="1:5" s="161" customFormat="1" ht="15.75" x14ac:dyDescent="0.25">
      <c r="A14" s="31" t="s">
        <v>18</v>
      </c>
      <c r="B14" s="160" t="s">
        <v>218</v>
      </c>
      <c r="C14" s="29"/>
      <c r="D14" s="188"/>
    </row>
    <row r="15" spans="1:5" ht="15.75" x14ac:dyDescent="0.25">
      <c r="A15" s="2">
        <v>1</v>
      </c>
      <c r="B15" s="82" t="s">
        <v>190</v>
      </c>
      <c r="C15" s="28">
        <v>4000</v>
      </c>
      <c r="D15" s="28">
        <v>4000</v>
      </c>
    </row>
    <row r="16" spans="1:5" ht="15.75" x14ac:dyDescent="0.25">
      <c r="A16" s="2">
        <v>2</v>
      </c>
      <c r="B16" s="82" t="s">
        <v>131</v>
      </c>
      <c r="C16" s="28">
        <v>2000</v>
      </c>
      <c r="D16" s="28">
        <v>2000</v>
      </c>
    </row>
    <row r="17" spans="1:4" ht="15.75" x14ac:dyDescent="0.25">
      <c r="A17" s="2">
        <v>3</v>
      </c>
      <c r="B17" s="82" t="s">
        <v>132</v>
      </c>
      <c r="C17" s="28">
        <v>2000</v>
      </c>
      <c r="D17" s="28">
        <v>2000</v>
      </c>
    </row>
    <row r="18" spans="1:4" ht="15.75" x14ac:dyDescent="0.25">
      <c r="A18" s="2">
        <v>4</v>
      </c>
      <c r="B18" s="35" t="s">
        <v>225</v>
      </c>
      <c r="C18" s="28">
        <v>1000</v>
      </c>
      <c r="D18" s="28">
        <v>1000</v>
      </c>
    </row>
    <row r="19" spans="1:4" ht="15.75" x14ac:dyDescent="0.25">
      <c r="A19" s="2">
        <v>5</v>
      </c>
      <c r="B19" s="82" t="s">
        <v>226</v>
      </c>
      <c r="C19" s="28">
        <v>1000</v>
      </c>
      <c r="D19" s="28">
        <v>1000</v>
      </c>
    </row>
    <row r="20" spans="1:4" ht="15.75" x14ac:dyDescent="0.25">
      <c r="A20" s="2">
        <v>6</v>
      </c>
      <c r="B20" s="35" t="s">
        <v>133</v>
      </c>
      <c r="C20" s="34">
        <v>3000</v>
      </c>
      <c r="D20" s="34">
        <v>3000</v>
      </c>
    </row>
    <row r="21" spans="1:4" ht="15.75" x14ac:dyDescent="0.25">
      <c r="A21" s="2">
        <v>7</v>
      </c>
      <c r="B21" s="44" t="s">
        <v>227</v>
      </c>
      <c r="C21" s="28">
        <v>200</v>
      </c>
      <c r="D21" s="28">
        <v>200</v>
      </c>
    </row>
    <row r="22" spans="1:4" ht="15.75" x14ac:dyDescent="0.25">
      <c r="A22" s="2">
        <v>8</v>
      </c>
      <c r="B22" s="44" t="s">
        <v>228</v>
      </c>
      <c r="C22" s="28">
        <v>5000</v>
      </c>
      <c r="D22" s="28">
        <v>5000</v>
      </c>
    </row>
    <row r="23" spans="1:4" ht="15.75" x14ac:dyDescent="0.25">
      <c r="A23" s="2">
        <v>9</v>
      </c>
      <c r="B23" s="44" t="s">
        <v>134</v>
      </c>
      <c r="C23" s="28">
        <v>6000</v>
      </c>
      <c r="D23" s="28">
        <v>6000</v>
      </c>
    </row>
    <row r="24" spans="1:4" ht="15.75" x14ac:dyDescent="0.25">
      <c r="A24" s="2">
        <v>10</v>
      </c>
      <c r="B24" s="44" t="s">
        <v>229</v>
      </c>
      <c r="C24" s="28">
        <v>254</v>
      </c>
      <c r="D24" s="28">
        <v>254</v>
      </c>
    </row>
    <row r="25" spans="1:4" ht="15.75" x14ac:dyDescent="0.25">
      <c r="A25" s="2">
        <v>11</v>
      </c>
      <c r="B25" s="44" t="s">
        <v>230</v>
      </c>
      <c r="C25" s="28">
        <v>5000</v>
      </c>
      <c r="D25" s="28">
        <v>5000</v>
      </c>
    </row>
    <row r="26" spans="1:4" ht="15.75" x14ac:dyDescent="0.25">
      <c r="A26" s="2">
        <v>12</v>
      </c>
      <c r="B26" s="44" t="s">
        <v>231</v>
      </c>
      <c r="C26" s="28">
        <v>5550</v>
      </c>
      <c r="D26" s="28">
        <v>5550</v>
      </c>
    </row>
    <row r="27" spans="1:4" ht="15.75" x14ac:dyDescent="0.25">
      <c r="A27" s="2">
        <v>13</v>
      </c>
      <c r="B27" s="44" t="s">
        <v>232</v>
      </c>
      <c r="C27" s="28">
        <v>2587</v>
      </c>
      <c r="D27" s="28">
        <v>2587</v>
      </c>
    </row>
    <row r="28" spans="1:4" ht="15.75" x14ac:dyDescent="0.25">
      <c r="A28" s="2">
        <v>14</v>
      </c>
      <c r="B28" s="44" t="s">
        <v>233</v>
      </c>
      <c r="C28" s="28">
        <v>200</v>
      </c>
      <c r="D28" s="28">
        <v>200</v>
      </c>
    </row>
    <row r="29" spans="1:4" ht="15.75" x14ac:dyDescent="0.25">
      <c r="A29" s="2">
        <v>15</v>
      </c>
      <c r="B29" s="44" t="s">
        <v>234</v>
      </c>
      <c r="C29" s="28">
        <v>250</v>
      </c>
      <c r="D29" s="28">
        <v>250</v>
      </c>
    </row>
    <row r="30" spans="1:4" ht="15.75" x14ac:dyDescent="0.25">
      <c r="A30" s="2">
        <v>16</v>
      </c>
      <c r="B30" s="44" t="s">
        <v>235</v>
      </c>
      <c r="C30" s="28">
        <v>254</v>
      </c>
      <c r="D30" s="28">
        <v>254</v>
      </c>
    </row>
    <row r="31" spans="1:4" ht="15.75" x14ac:dyDescent="0.25">
      <c r="A31" s="2">
        <v>17</v>
      </c>
      <c r="B31" s="44" t="s">
        <v>236</v>
      </c>
      <c r="C31" s="28">
        <v>200</v>
      </c>
      <c r="D31" s="28">
        <v>200</v>
      </c>
    </row>
    <row r="32" spans="1:4" ht="15.75" x14ac:dyDescent="0.25">
      <c r="A32" s="2">
        <v>18</v>
      </c>
      <c r="B32" s="44" t="s">
        <v>237</v>
      </c>
      <c r="C32" s="28">
        <v>254</v>
      </c>
      <c r="D32" s="28">
        <v>254</v>
      </c>
    </row>
    <row r="33" spans="1:4" ht="15.75" x14ac:dyDescent="0.25">
      <c r="A33" s="2">
        <v>19</v>
      </c>
      <c r="B33" s="44" t="s">
        <v>238</v>
      </c>
      <c r="C33" s="28">
        <v>254</v>
      </c>
      <c r="D33" s="28">
        <v>254</v>
      </c>
    </row>
    <row r="34" spans="1:4" ht="15.75" x14ac:dyDescent="0.25">
      <c r="A34" s="2">
        <v>20</v>
      </c>
      <c r="B34" s="44" t="s">
        <v>239</v>
      </c>
      <c r="C34" s="28">
        <v>254</v>
      </c>
      <c r="D34" s="28">
        <v>0</v>
      </c>
    </row>
    <row r="35" spans="1:4" ht="15.75" x14ac:dyDescent="0.25">
      <c r="A35" s="2">
        <v>21</v>
      </c>
      <c r="B35" s="44" t="s">
        <v>240</v>
      </c>
      <c r="C35" s="28">
        <v>12200</v>
      </c>
      <c r="D35" s="28">
        <v>12200</v>
      </c>
    </row>
    <row r="36" spans="1:4" ht="15.75" x14ac:dyDescent="0.25">
      <c r="A36" s="2">
        <v>22</v>
      </c>
      <c r="B36" s="44" t="s">
        <v>241</v>
      </c>
      <c r="C36" s="28">
        <v>254</v>
      </c>
      <c r="D36" s="28">
        <v>254</v>
      </c>
    </row>
    <row r="37" spans="1:4" ht="15.75" x14ac:dyDescent="0.25">
      <c r="A37" s="2">
        <v>23</v>
      </c>
      <c r="B37" s="44" t="s">
        <v>242</v>
      </c>
      <c r="C37" s="28">
        <v>1500</v>
      </c>
      <c r="D37" s="28">
        <v>1500</v>
      </c>
    </row>
    <row r="38" spans="1:4" ht="21" customHeight="1" x14ac:dyDescent="0.25">
      <c r="A38" s="2">
        <v>24</v>
      </c>
      <c r="B38" s="82" t="s">
        <v>317</v>
      </c>
      <c r="C38" s="28"/>
      <c r="D38" s="28">
        <v>3850</v>
      </c>
    </row>
    <row r="39" spans="1:4" ht="15.75" x14ac:dyDescent="0.25">
      <c r="A39" s="2">
        <v>25</v>
      </c>
      <c r="B39" s="44" t="s">
        <v>318</v>
      </c>
      <c r="C39" s="28"/>
      <c r="D39" s="190">
        <v>5000</v>
      </c>
    </row>
    <row r="40" spans="1:4" ht="30" x14ac:dyDescent="0.25">
      <c r="A40" s="2">
        <v>26</v>
      </c>
      <c r="B40" s="82" t="s">
        <v>319</v>
      </c>
      <c r="C40" s="28"/>
      <c r="D40" s="190">
        <v>1080</v>
      </c>
    </row>
    <row r="41" spans="1:4" ht="30" x14ac:dyDescent="0.25">
      <c r="A41" s="2">
        <v>27</v>
      </c>
      <c r="B41" s="82" t="s">
        <v>321</v>
      </c>
      <c r="C41" s="28"/>
      <c r="D41" s="190">
        <v>1579</v>
      </c>
    </row>
    <row r="42" spans="1:4" ht="30" x14ac:dyDescent="0.25">
      <c r="A42" s="2">
        <v>28</v>
      </c>
      <c r="B42" s="82" t="s">
        <v>322</v>
      </c>
      <c r="C42" s="28"/>
      <c r="D42" s="190">
        <v>200</v>
      </c>
    </row>
    <row r="43" spans="1:4" ht="30" x14ac:dyDescent="0.25">
      <c r="A43" s="2">
        <v>29</v>
      </c>
      <c r="B43" s="82" t="s">
        <v>323</v>
      </c>
      <c r="C43" s="28"/>
      <c r="D43" s="190">
        <v>254</v>
      </c>
    </row>
    <row r="44" spans="1:4" ht="30" x14ac:dyDescent="0.25">
      <c r="A44" s="2">
        <v>30</v>
      </c>
      <c r="B44" s="82" t="s">
        <v>320</v>
      </c>
      <c r="C44" s="28"/>
      <c r="D44" s="190">
        <v>254</v>
      </c>
    </row>
    <row r="45" spans="1:4" ht="30" x14ac:dyDescent="0.25">
      <c r="A45" s="2">
        <v>31</v>
      </c>
      <c r="B45" s="82" t="s">
        <v>324</v>
      </c>
      <c r="C45" s="28"/>
      <c r="D45" s="190">
        <v>254</v>
      </c>
    </row>
    <row r="46" spans="1:4" ht="30" x14ac:dyDescent="0.25">
      <c r="A46" s="2">
        <v>32</v>
      </c>
      <c r="B46" s="82" t="s">
        <v>325</v>
      </c>
      <c r="C46" s="28"/>
      <c r="D46" s="190">
        <v>254</v>
      </c>
    </row>
    <row r="47" spans="1:4" ht="15.75" x14ac:dyDescent="0.25">
      <c r="A47" s="2">
        <v>33</v>
      </c>
      <c r="B47" s="44" t="s">
        <v>326</v>
      </c>
      <c r="C47" s="28"/>
      <c r="D47" s="190">
        <v>1172</v>
      </c>
    </row>
    <row r="48" spans="1:4" ht="15.75" x14ac:dyDescent="0.25">
      <c r="A48" s="2">
        <v>34</v>
      </c>
      <c r="B48" s="44" t="s">
        <v>327</v>
      </c>
      <c r="C48" s="28"/>
      <c r="D48" s="190">
        <v>730</v>
      </c>
    </row>
    <row r="49" spans="1:4" ht="30" x14ac:dyDescent="0.25">
      <c r="A49" s="2">
        <v>35</v>
      </c>
      <c r="B49" s="82" t="s">
        <v>243</v>
      </c>
      <c r="C49" s="28">
        <v>46796</v>
      </c>
      <c r="D49" s="28">
        <v>46796</v>
      </c>
    </row>
    <row r="50" spans="1:4" ht="15.75" x14ac:dyDescent="0.25">
      <c r="A50" s="2">
        <v>36</v>
      </c>
      <c r="B50" s="44" t="s">
        <v>244</v>
      </c>
      <c r="C50" s="28">
        <v>64409</v>
      </c>
      <c r="D50" s="54">
        <v>64409</v>
      </c>
    </row>
    <row r="51" spans="1:4" ht="15.75" x14ac:dyDescent="0.25">
      <c r="A51" s="2">
        <v>37</v>
      </c>
      <c r="B51" s="44" t="s">
        <v>135</v>
      </c>
      <c r="C51" s="28">
        <v>177789</v>
      </c>
      <c r="D51" s="190">
        <f>C51-47049-14627</f>
        <v>116113</v>
      </c>
    </row>
    <row r="52" spans="1:4" ht="15.75" x14ac:dyDescent="0.25">
      <c r="A52" s="2">
        <v>38</v>
      </c>
      <c r="B52" s="44" t="s">
        <v>316</v>
      </c>
      <c r="C52" s="28"/>
      <c r="D52" s="54">
        <v>-199596</v>
      </c>
    </row>
    <row r="53" spans="1:4" ht="19.5" customHeight="1" x14ac:dyDescent="0.25">
      <c r="A53" s="2"/>
      <c r="B53" s="27" t="s">
        <v>17</v>
      </c>
      <c r="C53" s="29">
        <f>SUM(C15:C52)</f>
        <v>342205</v>
      </c>
      <c r="D53" s="29">
        <f>SUM(D15:D52)</f>
        <v>95306</v>
      </c>
    </row>
    <row r="54" spans="1:4" ht="19.5" customHeight="1" x14ac:dyDescent="0.25">
      <c r="A54" s="31"/>
      <c r="B54" s="27"/>
      <c r="C54" s="29"/>
      <c r="D54" s="54"/>
    </row>
    <row r="55" spans="1:4" ht="15.75" x14ac:dyDescent="0.25">
      <c r="A55" s="2"/>
      <c r="B55" s="27"/>
      <c r="C55" s="29"/>
      <c r="D55" s="54"/>
    </row>
    <row r="56" spans="1:4" ht="15.75" x14ac:dyDescent="0.25">
      <c r="A56" s="31"/>
      <c r="B56" s="27"/>
      <c r="C56" s="29"/>
      <c r="D56" s="54"/>
    </row>
    <row r="57" spans="1:4" ht="15.75" x14ac:dyDescent="0.25">
      <c r="A57" s="2"/>
      <c r="B57" s="27"/>
      <c r="C57" s="29"/>
      <c r="D57" s="54"/>
    </row>
    <row r="58" spans="1:4" ht="15.75" x14ac:dyDescent="0.25">
      <c r="A58" s="31"/>
      <c r="B58" s="27"/>
      <c r="C58" s="28"/>
    </row>
    <row r="59" spans="1:4" ht="15.75" x14ac:dyDescent="0.25">
      <c r="A59" s="31"/>
      <c r="B59" s="27"/>
      <c r="C59" s="28"/>
    </row>
    <row r="60" spans="1:4" ht="15.75" x14ac:dyDescent="0.25">
      <c r="A60" s="31"/>
      <c r="B60" s="85"/>
      <c r="C60" s="85"/>
      <c r="D60" s="28"/>
    </row>
    <row r="61" spans="1:4" ht="15.75" x14ac:dyDescent="0.25">
      <c r="A61" s="2"/>
      <c r="B61" s="30"/>
      <c r="C61" s="28"/>
      <c r="D61" s="29"/>
    </row>
    <row r="62" spans="1:4" ht="15.75" x14ac:dyDescent="0.25">
      <c r="A62" s="2"/>
      <c r="B62" s="30"/>
      <c r="C62" s="28"/>
      <c r="D62" s="29"/>
    </row>
    <row r="63" spans="1:4" ht="15.75" x14ac:dyDescent="0.25">
      <c r="A63" s="2"/>
      <c r="B63" s="30"/>
      <c r="C63" s="28"/>
      <c r="D63" s="29"/>
    </row>
    <row r="64" spans="1:4" ht="15.75" x14ac:dyDescent="0.25">
      <c r="A64" s="2"/>
      <c r="B64" s="30"/>
      <c r="C64" s="28"/>
      <c r="D64" s="29"/>
    </row>
    <row r="65" spans="1:4" ht="15.75" x14ac:dyDescent="0.25">
      <c r="A65" s="2"/>
      <c r="B65" s="30"/>
      <c r="C65" s="28"/>
      <c r="D65" s="29"/>
    </row>
    <row r="66" spans="1:4" ht="15.75" x14ac:dyDescent="0.25">
      <c r="A66" s="2"/>
      <c r="B66" s="3"/>
      <c r="C66" s="28"/>
      <c r="D66" s="29"/>
    </row>
    <row r="67" spans="1:4" ht="15.75" x14ac:dyDescent="0.25">
      <c r="A67" s="84"/>
      <c r="B67" s="86"/>
      <c r="C67" s="81"/>
      <c r="D67" s="29"/>
    </row>
    <row r="68" spans="1:4" ht="15.75" x14ac:dyDescent="0.25">
      <c r="A68" s="2"/>
      <c r="B68" s="30"/>
      <c r="C68" s="28"/>
      <c r="D68" s="29"/>
    </row>
    <row r="69" spans="1:4" ht="15.75" x14ac:dyDescent="0.25">
      <c r="A69" s="2"/>
      <c r="B69" s="30"/>
      <c r="C69" s="28"/>
    </row>
    <row r="70" spans="1:4" ht="15.75" x14ac:dyDescent="0.25">
      <c r="A70" s="2"/>
      <c r="B70" s="30"/>
      <c r="C70" s="28"/>
      <c r="D70" s="28"/>
    </row>
    <row r="71" spans="1:4" ht="15.75" x14ac:dyDescent="0.25">
      <c r="A71" s="2"/>
      <c r="B71" s="30"/>
      <c r="C71" s="28"/>
      <c r="D71" s="54"/>
    </row>
    <row r="72" spans="1:4" ht="15.75" x14ac:dyDescent="0.25">
      <c r="A72" s="2"/>
      <c r="B72" s="3"/>
      <c r="C72" s="28"/>
      <c r="D72" s="54"/>
    </row>
    <row r="73" spans="1:4" ht="15.75" x14ac:dyDescent="0.25">
      <c r="A73" s="2"/>
      <c r="B73" s="27"/>
      <c r="C73" s="29"/>
      <c r="D73" s="54"/>
    </row>
    <row r="74" spans="1:4" ht="15.75" x14ac:dyDescent="0.25">
      <c r="A74" s="2"/>
      <c r="B74" s="3"/>
      <c r="C74" s="28"/>
      <c r="D74" s="188"/>
    </row>
    <row r="75" spans="1:4" ht="15.75" x14ac:dyDescent="0.25">
      <c r="A75" s="31"/>
      <c r="B75" s="27"/>
      <c r="C75" s="29"/>
      <c r="D75" s="188"/>
    </row>
    <row r="76" spans="1:4" ht="15.75" x14ac:dyDescent="0.25">
      <c r="A76" s="2"/>
      <c r="B76" s="3"/>
      <c r="C76" s="28"/>
      <c r="D76" s="188"/>
    </row>
    <row r="77" spans="1:4" ht="15.75" x14ac:dyDescent="0.25">
      <c r="A77" s="2"/>
      <c r="B77" s="27"/>
      <c r="C77" s="29"/>
      <c r="D77" s="188"/>
    </row>
    <row r="78" spans="1:4" ht="15.75" x14ac:dyDescent="0.25">
      <c r="A78" s="16"/>
      <c r="C78" s="12"/>
      <c r="D78" s="54"/>
    </row>
    <row r="79" spans="1:4" ht="15.75" x14ac:dyDescent="0.25">
      <c r="A79" s="16"/>
      <c r="B79" s="14"/>
      <c r="C79" s="12"/>
      <c r="D79" s="54"/>
    </row>
    <row r="80" spans="1:4" ht="15.75" x14ac:dyDescent="0.25">
      <c r="A80" s="16"/>
      <c r="B80" s="19"/>
      <c r="C80" s="17"/>
      <c r="D80" s="26"/>
    </row>
    <row r="81" spans="1:4" ht="15.75" x14ac:dyDescent="0.25">
      <c r="A81" s="16"/>
      <c r="C81" s="12"/>
      <c r="D81" s="189"/>
    </row>
    <row r="82" spans="1:4" ht="15.75" x14ac:dyDescent="0.25">
      <c r="A82" s="16"/>
      <c r="C82" s="12"/>
      <c r="D82" s="26"/>
    </row>
    <row r="83" spans="1:4" ht="15.75" x14ac:dyDescent="0.25">
      <c r="A83" s="16"/>
      <c r="C83" s="12"/>
      <c r="D83" s="26"/>
    </row>
    <row r="84" spans="1:4" ht="15.75" x14ac:dyDescent="0.25">
      <c r="A84" s="16"/>
      <c r="C84" s="12"/>
      <c r="D84" s="26"/>
    </row>
    <row r="85" spans="1:4" ht="15.75" x14ac:dyDescent="0.25">
      <c r="A85" s="16"/>
      <c r="C85" s="12"/>
      <c r="D85" s="26"/>
    </row>
    <row r="86" spans="1:4" ht="15.75" x14ac:dyDescent="0.25">
      <c r="A86" s="16"/>
      <c r="C86" s="12"/>
      <c r="D86" s="26"/>
    </row>
    <row r="87" spans="1:4" ht="15.75" x14ac:dyDescent="0.25">
      <c r="A87" s="16"/>
      <c r="C87" s="12"/>
      <c r="D87" s="26"/>
    </row>
    <row r="88" spans="1:4" ht="15.75" x14ac:dyDescent="0.25">
      <c r="C88" s="9"/>
      <c r="D88" s="26"/>
    </row>
    <row r="89" spans="1:4" ht="15.75" x14ac:dyDescent="0.25">
      <c r="C89" s="9"/>
      <c r="D89" s="26"/>
    </row>
    <row r="90" spans="1:4" ht="15.75" x14ac:dyDescent="0.25">
      <c r="C90" s="9"/>
      <c r="D90" s="26"/>
    </row>
    <row r="91" spans="1:4" ht="15.75" x14ac:dyDescent="0.25">
      <c r="C91" s="9"/>
      <c r="D91" s="26"/>
    </row>
    <row r="92" spans="1:4" ht="15.75" x14ac:dyDescent="0.25">
      <c r="C92" s="9"/>
      <c r="D92" s="26"/>
    </row>
    <row r="93" spans="1:4" ht="15.75" x14ac:dyDescent="0.25">
      <c r="C93" s="9"/>
      <c r="D93" s="26"/>
    </row>
    <row r="94" spans="1:4" ht="15.75" x14ac:dyDescent="0.25">
      <c r="C94" s="9"/>
      <c r="D94" s="26"/>
    </row>
    <row r="95" spans="1:4" ht="15.75" x14ac:dyDescent="0.25">
      <c r="C95" s="9"/>
      <c r="D95" s="26"/>
    </row>
    <row r="96" spans="1:4" ht="15.75" x14ac:dyDescent="0.25">
      <c r="C96" s="9"/>
      <c r="D96" s="26"/>
    </row>
    <row r="97" spans="3:4" ht="15.75" x14ac:dyDescent="0.25">
      <c r="C97" s="9"/>
      <c r="D97" s="26"/>
    </row>
    <row r="98" spans="3:4" ht="15.75" x14ac:dyDescent="0.25">
      <c r="D98" s="26"/>
    </row>
  </sheetData>
  <phoneticPr fontId="17" type="noConversion"/>
  <printOptions headings="1" gridLines="1"/>
  <pageMargins left="0" right="1.0416666666666666E-2" top="1.8503937007874016" bottom="0" header="0.51181102362204722" footer="0"/>
  <pageSetup paperSize="9" orientation="portrait" r:id="rId1"/>
  <headerFooter alignWithMargins="0">
    <oddHeader>&amp;C&amp;"Arial,Félkövér"&amp;11VÉSZTŐ VÁROS ÖNKORMÁNYZAT ÁLTALÁNOS, MŰKÖDÉSI-, ÉS FEJLESZTÉSI TARTALÉKAI 2017 ÉV&amp;R8. melléklet a ......../20.....(.........) önkormányzati rendelehezadatok E Ft-ban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1"/>
  </sheetPr>
  <dimension ref="A1:H39"/>
  <sheetViews>
    <sheetView view="pageLayout" workbookViewId="0">
      <selection activeCell="D26" sqref="D26"/>
    </sheetView>
  </sheetViews>
  <sheetFormatPr defaultColWidth="9.140625" defaultRowHeight="15.75" x14ac:dyDescent="0.25"/>
  <cols>
    <col min="1" max="1" width="4.28515625" style="3" customWidth="1"/>
    <col min="2" max="2" width="39.42578125" style="50" customWidth="1"/>
    <col min="3" max="3" width="12.140625" style="28" customWidth="1"/>
    <col min="4" max="4" width="11.5703125" style="28" customWidth="1"/>
    <col min="5" max="5" width="11.85546875" style="28" customWidth="1"/>
    <col min="6" max="6" width="10" style="28" customWidth="1"/>
    <col min="7" max="16384" width="9.140625" style="3"/>
  </cols>
  <sheetData>
    <row r="1" spans="1:8" x14ac:dyDescent="0.25">
      <c r="A1" s="71" t="s">
        <v>42</v>
      </c>
      <c r="B1" s="79" t="s">
        <v>6</v>
      </c>
      <c r="C1" s="122">
        <v>2017</v>
      </c>
      <c r="D1" s="123">
        <v>2018</v>
      </c>
      <c r="E1" s="123">
        <v>2019</v>
      </c>
      <c r="F1" s="123">
        <v>2020</v>
      </c>
    </row>
    <row r="2" spans="1:8" x14ac:dyDescent="0.25">
      <c r="B2" s="72" t="s">
        <v>19</v>
      </c>
      <c r="C2" s="105"/>
      <c r="D2" s="104"/>
      <c r="E2" s="104"/>
      <c r="F2" s="104"/>
    </row>
    <row r="3" spans="1:8" ht="19.5" x14ac:dyDescent="0.3">
      <c r="A3" s="28">
        <v>1</v>
      </c>
      <c r="B3" s="50" t="s">
        <v>57</v>
      </c>
      <c r="C3" s="104">
        <f>'1 melléklet'!E5</f>
        <v>0</v>
      </c>
      <c r="D3" s="106">
        <f t="shared" ref="D3:F11" si="0">C3*1.05</f>
        <v>0</v>
      </c>
      <c r="E3" s="104">
        <f t="shared" si="0"/>
        <v>0</v>
      </c>
      <c r="F3" s="104">
        <f t="shared" si="0"/>
        <v>0</v>
      </c>
    </row>
    <row r="4" spans="1:8" x14ac:dyDescent="0.25">
      <c r="A4" s="28">
        <v>2</v>
      </c>
      <c r="B4" s="50" t="s">
        <v>1</v>
      </c>
      <c r="C4" s="104">
        <f>'1 melléklet'!E6</f>
        <v>525000</v>
      </c>
      <c r="D4" s="104">
        <f t="shared" si="0"/>
        <v>551250</v>
      </c>
      <c r="E4" s="104">
        <f t="shared" si="0"/>
        <v>578812.5</v>
      </c>
      <c r="F4" s="104">
        <f t="shared" si="0"/>
        <v>607753.125</v>
      </c>
    </row>
    <row r="5" spans="1:8" ht="17.25" customHeight="1" x14ac:dyDescent="0.25">
      <c r="A5" s="28">
        <v>3</v>
      </c>
      <c r="B5" s="96" t="s">
        <v>72</v>
      </c>
      <c r="C5" s="104">
        <f>'1 melléklet'!E7</f>
        <v>0</v>
      </c>
      <c r="D5" s="104">
        <f t="shared" si="0"/>
        <v>0</v>
      </c>
      <c r="E5" s="104">
        <f t="shared" si="0"/>
        <v>0</v>
      </c>
      <c r="F5" s="104">
        <f t="shared" si="0"/>
        <v>0</v>
      </c>
    </row>
    <row r="6" spans="1:8" ht="30.75" customHeight="1" x14ac:dyDescent="0.25">
      <c r="A6" s="28">
        <v>4</v>
      </c>
      <c r="B6" s="50" t="s">
        <v>70</v>
      </c>
      <c r="C6" s="104">
        <f>'1 melléklet'!E3</f>
        <v>0</v>
      </c>
      <c r="D6" s="104">
        <f t="shared" si="0"/>
        <v>0</v>
      </c>
      <c r="E6" s="104">
        <f t="shared" si="0"/>
        <v>0</v>
      </c>
      <c r="F6" s="104">
        <f t="shared" si="0"/>
        <v>0</v>
      </c>
    </row>
    <row r="7" spans="1:8" x14ac:dyDescent="0.25">
      <c r="A7" s="28">
        <v>5</v>
      </c>
      <c r="B7" s="87" t="s">
        <v>98</v>
      </c>
      <c r="C7" s="107">
        <f>SUM(C3:C6)</f>
        <v>525000</v>
      </c>
      <c r="D7" s="104">
        <f t="shared" si="0"/>
        <v>551250</v>
      </c>
      <c r="E7" s="104">
        <f t="shared" si="0"/>
        <v>578812.5</v>
      </c>
      <c r="F7" s="104">
        <f t="shared" si="0"/>
        <v>607753.125</v>
      </c>
    </row>
    <row r="8" spans="1:8" x14ac:dyDescent="0.25">
      <c r="A8" s="28">
        <v>6</v>
      </c>
      <c r="B8" s="50" t="s">
        <v>2</v>
      </c>
      <c r="C8" s="104">
        <f>'1 melléklet'!M3</f>
        <v>144620723</v>
      </c>
      <c r="D8" s="104">
        <f t="shared" si="0"/>
        <v>151851759.15000001</v>
      </c>
      <c r="E8" s="104">
        <f t="shared" si="0"/>
        <v>159444347.10750002</v>
      </c>
      <c r="F8" s="104">
        <f t="shared" si="0"/>
        <v>167416564.46287504</v>
      </c>
    </row>
    <row r="9" spans="1:8" ht="18" customHeight="1" x14ac:dyDescent="0.25">
      <c r="A9" s="28">
        <v>7</v>
      </c>
      <c r="B9" s="50" t="s">
        <v>58</v>
      </c>
      <c r="C9" s="104">
        <f>'1 melléklet'!M4</f>
        <v>19580382</v>
      </c>
      <c r="D9" s="104">
        <f t="shared" si="0"/>
        <v>20559401.100000001</v>
      </c>
      <c r="E9" s="104">
        <f t="shared" si="0"/>
        <v>21587371.155000001</v>
      </c>
      <c r="F9" s="104">
        <f t="shared" si="0"/>
        <v>22666739.712750003</v>
      </c>
    </row>
    <row r="10" spans="1:8" x14ac:dyDescent="0.25">
      <c r="A10" s="28">
        <v>8</v>
      </c>
      <c r="B10" s="50" t="s">
        <v>3</v>
      </c>
      <c r="C10" s="104">
        <f>'1 melléklet'!M5</f>
        <v>24210001</v>
      </c>
      <c r="D10" s="104">
        <f t="shared" si="0"/>
        <v>25420501.050000001</v>
      </c>
      <c r="E10" s="104">
        <f t="shared" si="0"/>
        <v>26691526.102500003</v>
      </c>
      <c r="F10" s="104">
        <f t="shared" si="0"/>
        <v>28026102.407625005</v>
      </c>
    </row>
    <row r="11" spans="1:8" x14ac:dyDescent="0.25">
      <c r="A11" s="28">
        <v>9</v>
      </c>
      <c r="B11" s="50" t="s">
        <v>52</v>
      </c>
      <c r="C11" s="104">
        <f>'1 melléklet'!M6</f>
        <v>0</v>
      </c>
      <c r="D11" s="104">
        <f t="shared" si="0"/>
        <v>0</v>
      </c>
      <c r="E11" s="104">
        <f t="shared" si="0"/>
        <v>0</v>
      </c>
      <c r="F11" s="104">
        <f t="shared" si="0"/>
        <v>0</v>
      </c>
    </row>
    <row r="12" spans="1:8" x14ac:dyDescent="0.25">
      <c r="A12" s="28">
        <v>10</v>
      </c>
      <c r="B12" s="50" t="s">
        <v>59</v>
      </c>
      <c r="C12" s="104">
        <f>'1 melléklet'!M7</f>
        <v>0</v>
      </c>
      <c r="D12" s="104">
        <f t="shared" ref="D12:F13" si="1">C12*1.05</f>
        <v>0</v>
      </c>
      <c r="E12" s="104">
        <f t="shared" si="1"/>
        <v>0</v>
      </c>
      <c r="F12" s="104">
        <f t="shared" si="1"/>
        <v>0</v>
      </c>
    </row>
    <row r="13" spans="1:8" x14ac:dyDescent="0.25">
      <c r="A13" s="28">
        <v>11</v>
      </c>
      <c r="B13" s="50" t="s">
        <v>111</v>
      </c>
      <c r="C13" s="104">
        <f>'1 melléklet'!M8</f>
        <v>0</v>
      </c>
      <c r="D13" s="104">
        <f t="shared" si="1"/>
        <v>0</v>
      </c>
      <c r="E13" s="104">
        <f t="shared" si="1"/>
        <v>0</v>
      </c>
      <c r="F13" s="104">
        <f t="shared" si="1"/>
        <v>0</v>
      </c>
    </row>
    <row r="14" spans="1:8" x14ac:dyDescent="0.25">
      <c r="A14" s="28">
        <v>12</v>
      </c>
      <c r="B14" s="87" t="s">
        <v>112</v>
      </c>
      <c r="C14" s="107">
        <f>SUM(C8:C13)</f>
        <v>188411106</v>
      </c>
      <c r="D14" s="107">
        <f>SUM(D8:D13)</f>
        <v>197831661.30000001</v>
      </c>
      <c r="E14" s="107">
        <f>SUM(E8:E13)</f>
        <v>207723244.36500001</v>
      </c>
      <c r="F14" s="107">
        <f>SUM(F8:F13)</f>
        <v>218109406.58325005</v>
      </c>
    </row>
    <row r="15" spans="1:8" x14ac:dyDescent="0.25">
      <c r="A15" s="28">
        <v>13</v>
      </c>
      <c r="B15" s="87" t="s">
        <v>113</v>
      </c>
      <c r="C15" s="104">
        <f>C7-C14</f>
        <v>-187886106</v>
      </c>
      <c r="D15" s="104">
        <f>D7-D14</f>
        <v>-197280411.30000001</v>
      </c>
      <c r="E15" s="104">
        <f>E7-E14</f>
        <v>-207144431.86500001</v>
      </c>
      <c r="F15" s="104">
        <f>F7-F14</f>
        <v>-217501653.45825005</v>
      </c>
      <c r="H15" s="28"/>
    </row>
    <row r="16" spans="1:8" ht="34.5" customHeight="1" x14ac:dyDescent="0.25">
      <c r="A16" s="28">
        <v>14</v>
      </c>
      <c r="B16" s="87" t="s">
        <v>97</v>
      </c>
      <c r="C16" s="104">
        <f>(C15)*-1</f>
        <v>187886106</v>
      </c>
      <c r="D16" s="104">
        <f>(D15)*-1</f>
        <v>197280411.30000001</v>
      </c>
      <c r="E16" s="104">
        <f>(E15)*-1</f>
        <v>207144431.86500001</v>
      </c>
      <c r="F16" s="104">
        <f>(F15)*-1</f>
        <v>217501653.45825005</v>
      </c>
    </row>
    <row r="17" spans="1:7" ht="31.5" customHeight="1" x14ac:dyDescent="0.25">
      <c r="A17" s="28"/>
      <c r="B17" s="88" t="s">
        <v>20</v>
      </c>
      <c r="C17" s="104"/>
      <c r="D17" s="104"/>
      <c r="E17" s="104"/>
      <c r="F17" s="104"/>
    </row>
    <row r="18" spans="1:7" x14ac:dyDescent="0.25">
      <c r="A18" s="28">
        <v>15</v>
      </c>
      <c r="B18" s="50" t="s">
        <v>64</v>
      </c>
      <c r="C18" s="104">
        <f>'1 melléklet'!E11</f>
        <v>0</v>
      </c>
      <c r="D18" s="104">
        <v>0</v>
      </c>
      <c r="E18" s="104">
        <v>0</v>
      </c>
      <c r="F18" s="104">
        <v>0</v>
      </c>
    </row>
    <row r="19" spans="1:7" ht="31.5" customHeight="1" x14ac:dyDescent="0.25">
      <c r="A19" s="28">
        <v>16</v>
      </c>
      <c r="B19" s="91" t="s">
        <v>73</v>
      </c>
      <c r="C19" s="104">
        <f>'1 melléklet'!E12</f>
        <v>0</v>
      </c>
      <c r="D19" s="104">
        <f t="shared" ref="D19:F20" si="2">C19*1.05</f>
        <v>0</v>
      </c>
      <c r="E19" s="104">
        <f t="shared" si="2"/>
        <v>0</v>
      </c>
      <c r="F19" s="104">
        <f t="shared" si="2"/>
        <v>0</v>
      </c>
    </row>
    <row r="20" spans="1:7" ht="30.75" customHeight="1" x14ac:dyDescent="0.25">
      <c r="A20" s="28">
        <v>17</v>
      </c>
      <c r="B20" s="50" t="s">
        <v>71</v>
      </c>
      <c r="C20" s="104">
        <f>'1 melléklet'!E10</f>
        <v>0</v>
      </c>
      <c r="D20" s="104">
        <f t="shared" si="2"/>
        <v>0</v>
      </c>
      <c r="E20" s="104">
        <f t="shared" si="2"/>
        <v>0</v>
      </c>
      <c r="F20" s="104">
        <f t="shared" si="2"/>
        <v>0</v>
      </c>
    </row>
    <row r="21" spans="1:7" ht="31.5" x14ac:dyDescent="0.25">
      <c r="A21" s="28">
        <v>18</v>
      </c>
      <c r="B21" s="87" t="s">
        <v>114</v>
      </c>
      <c r="C21" s="107">
        <f>SUM(C18:C20)</f>
        <v>0</v>
      </c>
      <c r="D21" s="107">
        <f>SUM(D18:D20)</f>
        <v>0</v>
      </c>
      <c r="E21" s="107">
        <f>SUM(E18:E20)</f>
        <v>0</v>
      </c>
      <c r="F21" s="107">
        <f>SUM(F18:F20)</f>
        <v>0</v>
      </c>
    </row>
    <row r="22" spans="1:7" x14ac:dyDescent="0.25">
      <c r="A22" s="28">
        <v>19</v>
      </c>
      <c r="B22" s="50" t="s">
        <v>65</v>
      </c>
      <c r="C22" s="104">
        <f>'1 melléklet'!M11</f>
        <v>0</v>
      </c>
      <c r="D22" s="104">
        <f t="shared" ref="D22:F26" si="3">C22*1.05</f>
        <v>0</v>
      </c>
      <c r="E22" s="104">
        <f t="shared" si="3"/>
        <v>0</v>
      </c>
      <c r="F22" s="104">
        <f t="shared" si="3"/>
        <v>0</v>
      </c>
    </row>
    <row r="23" spans="1:7" x14ac:dyDescent="0.25">
      <c r="A23" s="28">
        <v>20</v>
      </c>
      <c r="B23" s="50" t="s">
        <v>66</v>
      </c>
      <c r="C23" s="104">
        <f>'1 melléklet'!M12</f>
        <v>0</v>
      </c>
      <c r="D23" s="104">
        <f t="shared" si="3"/>
        <v>0</v>
      </c>
      <c r="E23" s="104">
        <f t="shared" si="3"/>
        <v>0</v>
      </c>
      <c r="F23" s="104">
        <f t="shared" si="3"/>
        <v>0</v>
      </c>
    </row>
    <row r="24" spans="1:7" x14ac:dyDescent="0.25">
      <c r="A24" s="28">
        <v>21</v>
      </c>
      <c r="B24" s="50" t="s">
        <v>92</v>
      </c>
      <c r="C24" s="104">
        <f>'1 melléklet'!M13</f>
        <v>0</v>
      </c>
      <c r="D24" s="104">
        <f t="shared" si="3"/>
        <v>0</v>
      </c>
      <c r="E24" s="104">
        <f t="shared" si="3"/>
        <v>0</v>
      </c>
      <c r="F24" s="104">
        <f t="shared" si="3"/>
        <v>0</v>
      </c>
    </row>
    <row r="25" spans="1:7" x14ac:dyDescent="0.25">
      <c r="A25" s="28">
        <v>22</v>
      </c>
      <c r="B25" s="50" t="s">
        <v>16</v>
      </c>
      <c r="C25" s="104">
        <f>'1 melléklet'!M14</f>
        <v>0</v>
      </c>
      <c r="D25" s="104">
        <f t="shared" si="3"/>
        <v>0</v>
      </c>
      <c r="E25" s="104">
        <f t="shared" si="3"/>
        <v>0</v>
      </c>
      <c r="F25" s="104">
        <f t="shared" si="3"/>
        <v>0</v>
      </c>
    </row>
    <row r="26" spans="1:7" ht="31.5" x14ac:dyDescent="0.25">
      <c r="A26" s="28">
        <v>23</v>
      </c>
      <c r="B26" s="50" t="s">
        <v>246</v>
      </c>
      <c r="C26" s="104">
        <f>'1 melléklet'!M20</f>
        <v>0</v>
      </c>
      <c r="D26" s="104">
        <f t="shared" si="3"/>
        <v>0</v>
      </c>
      <c r="E26" s="104">
        <f t="shared" si="3"/>
        <v>0</v>
      </c>
      <c r="F26" s="104">
        <f t="shared" si="3"/>
        <v>0</v>
      </c>
    </row>
    <row r="27" spans="1:7" ht="31.5" x14ac:dyDescent="0.25">
      <c r="A27" s="28">
        <v>24</v>
      </c>
      <c r="B27" s="87" t="s">
        <v>117</v>
      </c>
      <c r="C27" s="107">
        <f>SUM(C22:C26)</f>
        <v>0</v>
      </c>
      <c r="D27" s="107">
        <f>SUM(D22:D26)</f>
        <v>0</v>
      </c>
      <c r="E27" s="107">
        <f>SUM(E22:E26)</f>
        <v>0</v>
      </c>
      <c r="F27" s="107">
        <f>SUM(F22:F26)</f>
        <v>0</v>
      </c>
    </row>
    <row r="28" spans="1:7" x14ac:dyDescent="0.25">
      <c r="A28" s="28">
        <v>25</v>
      </c>
      <c r="B28" s="87" t="s">
        <v>118</v>
      </c>
      <c r="C28" s="104">
        <f>C21-C27</f>
        <v>0</v>
      </c>
      <c r="D28" s="104">
        <f>D21-D27</f>
        <v>0</v>
      </c>
      <c r="E28" s="104">
        <f>E21-E27</f>
        <v>0</v>
      </c>
      <c r="F28" s="104">
        <f>F21-F27</f>
        <v>0</v>
      </c>
    </row>
    <row r="29" spans="1:7" ht="30" customHeight="1" x14ac:dyDescent="0.25">
      <c r="A29" s="28">
        <v>26</v>
      </c>
      <c r="B29" s="79" t="s">
        <v>99</v>
      </c>
      <c r="C29" s="104">
        <f>(C28)*-1</f>
        <v>0</v>
      </c>
      <c r="D29" s="104">
        <f>(D28)*-1</f>
        <v>0</v>
      </c>
      <c r="E29" s="104">
        <f>(E28)*-1</f>
        <v>0</v>
      </c>
      <c r="F29" s="104">
        <f>(F28)*-1</f>
        <v>0</v>
      </c>
    </row>
    <row r="30" spans="1:7" ht="30" customHeight="1" x14ac:dyDescent="0.25">
      <c r="A30" s="28">
        <v>27</v>
      </c>
      <c r="B30" s="79" t="s">
        <v>100</v>
      </c>
      <c r="C30" s="104">
        <v>0</v>
      </c>
      <c r="D30" s="104">
        <v>0</v>
      </c>
      <c r="E30" s="104">
        <v>0</v>
      </c>
      <c r="F30" s="104">
        <v>0</v>
      </c>
    </row>
    <row r="31" spans="1:7" ht="31.5" x14ac:dyDescent="0.25">
      <c r="A31" s="28">
        <v>28</v>
      </c>
      <c r="B31" s="87" t="s">
        <v>119</v>
      </c>
      <c r="C31" s="107">
        <f>C7+C16+C21+C29</f>
        <v>188411106</v>
      </c>
      <c r="D31" s="107">
        <f>D7+D16+D21+D29</f>
        <v>197831661.30000001</v>
      </c>
      <c r="E31" s="107">
        <f>E7+E16+E21+E29</f>
        <v>207723244.36500001</v>
      </c>
      <c r="F31" s="107">
        <f>F7+F16+F21+F29</f>
        <v>218109406.58325005</v>
      </c>
      <c r="G31" s="28"/>
    </row>
    <row r="32" spans="1:7" ht="31.5" x14ac:dyDescent="0.25">
      <c r="A32" s="28">
        <v>29</v>
      </c>
      <c r="B32" s="87" t="s">
        <v>120</v>
      </c>
      <c r="C32" s="107">
        <f>C14+C27</f>
        <v>188411106</v>
      </c>
      <c r="D32" s="107">
        <f>D14+D27</f>
        <v>197831661.30000001</v>
      </c>
      <c r="E32" s="107">
        <f>E14+E27</f>
        <v>207723244.36500001</v>
      </c>
      <c r="F32" s="107">
        <f>F14+F27</f>
        <v>218109406.58325005</v>
      </c>
    </row>
    <row r="33" spans="2:6" x14ac:dyDescent="0.25">
      <c r="B33" s="87"/>
      <c r="C33" s="104"/>
      <c r="D33" s="104"/>
      <c r="E33" s="104"/>
      <c r="F33" s="104"/>
    </row>
    <row r="34" spans="2:6" x14ac:dyDescent="0.25">
      <c r="B34" s="89"/>
      <c r="C34" s="104"/>
      <c r="D34" s="104"/>
      <c r="E34" s="104"/>
      <c r="F34" s="104"/>
    </row>
    <row r="35" spans="2:6" x14ac:dyDescent="0.25">
      <c r="B35" s="87"/>
      <c r="C35" s="104"/>
      <c r="D35" s="104"/>
      <c r="E35" s="104"/>
      <c r="F35" s="104"/>
    </row>
    <row r="36" spans="2:6" x14ac:dyDescent="0.25">
      <c r="B36" s="90"/>
    </row>
    <row r="37" spans="2:6" x14ac:dyDescent="0.25">
      <c r="B37" s="87"/>
      <c r="C37" s="29"/>
    </row>
    <row r="38" spans="2:6" x14ac:dyDescent="0.25">
      <c r="B38" s="87"/>
      <c r="C38" s="29"/>
    </row>
    <row r="39" spans="2:6" x14ac:dyDescent="0.25">
      <c r="B39" s="87"/>
      <c r="C39" s="29"/>
    </row>
  </sheetData>
  <phoneticPr fontId="17" type="noConversion"/>
  <printOptions headings="1" gridLines="1"/>
  <pageMargins left="0.78740157480314965" right="0.78740157480314965" top="1.5748031496062993" bottom="0.98425196850393704" header="0.51181102362204722" footer="0.51181102362204722"/>
  <pageSetup paperSize="9" scale="90" orientation="portrait" r:id="rId1"/>
  <headerFooter alignWithMargins="0">
    <oddHeader>&amp;C&amp;11&amp;"Times New Roman,Félkövér"VÉSZTŐ VÁROS ÖNKORMÁNYZAT MŰKÖDÉSI ÉS FEJLESZTÉSI CÉLÚ BEVÉTELEKÉS KIADÁSOK ALAKULÁSÁT BEMUTATÓ MÉRLEG 2017-2020 IDŐSZAKRA&amp;R9. melléklet a......../20....(.........) önkormányzati rendelethezadatok E Ft-ban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1"/>
  </sheetPr>
  <dimension ref="A1:J55"/>
  <sheetViews>
    <sheetView view="pageLayout" workbookViewId="0">
      <selection activeCell="I23" sqref="I23"/>
    </sheetView>
  </sheetViews>
  <sheetFormatPr defaultColWidth="9.140625" defaultRowHeight="12.75" x14ac:dyDescent="0.2"/>
  <cols>
    <col min="1" max="1" width="5" style="6" customWidth="1"/>
    <col min="2" max="2" width="33.85546875" style="7" customWidth="1"/>
    <col min="3" max="9" width="12.7109375" style="6" customWidth="1"/>
    <col min="10" max="16384" width="9.140625" style="6"/>
  </cols>
  <sheetData>
    <row r="1" spans="1:10" ht="15.75" x14ac:dyDescent="0.25">
      <c r="A1" s="2"/>
      <c r="B1" s="3"/>
      <c r="C1" s="31">
        <v>2017</v>
      </c>
      <c r="D1" s="31">
        <v>2018</v>
      </c>
      <c r="E1" s="31">
        <v>2019</v>
      </c>
      <c r="F1" s="31">
        <v>2020</v>
      </c>
      <c r="G1" s="31">
        <v>2021</v>
      </c>
      <c r="H1" s="31" t="s">
        <v>43</v>
      </c>
      <c r="I1" s="31" t="s">
        <v>33</v>
      </c>
    </row>
    <row r="2" spans="1:10" ht="15.75" x14ac:dyDescent="0.25">
      <c r="A2" s="49"/>
      <c r="B2" s="33" t="s">
        <v>116</v>
      </c>
      <c r="C2" s="31"/>
      <c r="D2" s="31"/>
      <c r="E2" s="31"/>
      <c r="F2" s="31"/>
      <c r="G2" s="31"/>
      <c r="H2" s="2"/>
      <c r="I2" s="2"/>
    </row>
    <row r="3" spans="1:10" ht="15.75" x14ac:dyDescent="0.25">
      <c r="A3" s="49"/>
      <c r="B3" s="33"/>
      <c r="C3" s="31"/>
      <c r="D3" s="31"/>
      <c r="E3" s="31"/>
      <c r="F3" s="31"/>
      <c r="G3" s="31"/>
      <c r="H3" s="2"/>
      <c r="I3" s="2"/>
    </row>
    <row r="4" spans="1:10" ht="15.75" x14ac:dyDescent="0.25">
      <c r="A4" s="2"/>
      <c r="B4" s="33" t="s">
        <v>37</v>
      </c>
      <c r="C4" s="4"/>
      <c r="D4" s="4"/>
      <c r="E4" s="4"/>
      <c r="F4" s="4"/>
      <c r="G4" s="4"/>
      <c r="H4" s="4"/>
      <c r="I4" s="4"/>
      <c r="J4" s="13"/>
    </row>
    <row r="5" spans="1:10" ht="15.75" x14ac:dyDescent="0.25">
      <c r="A5" s="2">
        <v>1</v>
      </c>
      <c r="B5" s="3" t="s">
        <v>245</v>
      </c>
      <c r="C5" s="4">
        <v>4018</v>
      </c>
      <c r="D5" s="4">
        <v>4098</v>
      </c>
      <c r="E5" s="4">
        <f>D5*1.02</f>
        <v>4179.96</v>
      </c>
      <c r="F5" s="4">
        <f>E5*1.02</f>
        <v>4263.5591999999997</v>
      </c>
      <c r="G5" s="4">
        <f>F5*1.02</f>
        <v>4348.8303839999999</v>
      </c>
      <c r="H5" s="4">
        <f>9550-4018-411</f>
        <v>5121</v>
      </c>
      <c r="I5" s="4">
        <f>SUM(C5:H5)</f>
        <v>26029.349584</v>
      </c>
      <c r="J5" s="13"/>
    </row>
    <row r="6" spans="1:10" ht="15.75" x14ac:dyDescent="0.25">
      <c r="A6" s="2"/>
      <c r="B6" s="50"/>
      <c r="C6" s="4"/>
      <c r="D6" s="4"/>
      <c r="E6" s="4"/>
      <c r="F6" s="4"/>
      <c r="G6" s="4"/>
      <c r="H6" s="4"/>
      <c r="I6" s="4"/>
      <c r="J6" s="13"/>
    </row>
    <row r="7" spans="1:10" ht="15.75" x14ac:dyDescent="0.25">
      <c r="A7" s="2"/>
      <c r="B7" s="27" t="s">
        <v>38</v>
      </c>
      <c r="C7" s="5">
        <f t="shared" ref="C7:I7" si="0">SUM(C4:C6)</f>
        <v>4018</v>
      </c>
      <c r="D7" s="5">
        <f t="shared" si="0"/>
        <v>4098</v>
      </c>
      <c r="E7" s="5">
        <f t="shared" si="0"/>
        <v>4179.96</v>
      </c>
      <c r="F7" s="5">
        <f t="shared" si="0"/>
        <v>4263.5591999999997</v>
      </c>
      <c r="G7" s="5">
        <f t="shared" si="0"/>
        <v>4348.8303839999999</v>
      </c>
      <c r="H7" s="5">
        <f t="shared" si="0"/>
        <v>5121</v>
      </c>
      <c r="I7" s="5">
        <f t="shared" si="0"/>
        <v>26029.349584</v>
      </c>
      <c r="J7" s="13"/>
    </row>
    <row r="8" spans="1:10" ht="15.75" x14ac:dyDescent="0.25">
      <c r="A8" s="3"/>
      <c r="B8" s="3"/>
      <c r="C8" s="4"/>
      <c r="D8" s="4"/>
      <c r="E8" s="4"/>
      <c r="F8" s="4"/>
      <c r="G8" s="4"/>
      <c r="H8" s="4"/>
      <c r="I8" s="4"/>
      <c r="J8" s="13"/>
    </row>
    <row r="9" spans="1:10" ht="15.75" x14ac:dyDescent="0.25">
      <c r="A9" s="3"/>
      <c r="B9" s="3"/>
      <c r="C9" s="4"/>
      <c r="D9" s="4"/>
      <c r="E9" s="4"/>
      <c r="F9" s="4"/>
      <c r="G9" s="4"/>
      <c r="H9" s="4"/>
      <c r="I9" s="4"/>
      <c r="J9" s="13"/>
    </row>
    <row r="10" spans="1:10" ht="15.75" x14ac:dyDescent="0.25">
      <c r="A10" s="3"/>
      <c r="B10" s="3"/>
      <c r="C10" s="5"/>
      <c r="D10" s="5"/>
      <c r="E10" s="5"/>
      <c r="F10" s="5"/>
      <c r="G10" s="5"/>
      <c r="H10" s="5"/>
      <c r="I10" s="4"/>
      <c r="J10" s="13"/>
    </row>
    <row r="11" spans="1:10" ht="15.75" x14ac:dyDescent="0.25">
      <c r="A11" s="26"/>
      <c r="B11" s="3"/>
      <c r="C11" s="4"/>
      <c r="D11" s="4"/>
      <c r="E11" s="4"/>
      <c r="F11" s="4"/>
      <c r="G11" s="4"/>
      <c r="H11" s="4"/>
      <c r="I11" s="4"/>
      <c r="J11" s="13"/>
    </row>
    <row r="12" spans="1:10" ht="15.75" x14ac:dyDescent="0.25">
      <c r="A12" s="26"/>
      <c r="B12" s="3"/>
      <c r="C12" s="4"/>
      <c r="D12" s="4"/>
      <c r="E12" s="4"/>
      <c r="F12" s="4"/>
      <c r="G12" s="4"/>
      <c r="H12" s="4"/>
      <c r="I12" s="4"/>
      <c r="J12" s="13"/>
    </row>
    <row r="13" spans="1:10" ht="15.75" x14ac:dyDescent="0.25">
      <c r="A13" s="26"/>
      <c r="B13" s="27"/>
      <c r="C13" s="5"/>
      <c r="D13" s="5"/>
      <c r="E13" s="5"/>
      <c r="F13" s="5"/>
      <c r="G13" s="5"/>
      <c r="H13" s="5"/>
      <c r="I13" s="5"/>
      <c r="J13" s="13"/>
    </row>
    <row r="14" spans="1:10" x14ac:dyDescent="0.2">
      <c r="A14" s="15"/>
      <c r="B14" s="12"/>
      <c r="C14" s="12"/>
      <c r="D14" s="12"/>
      <c r="E14" s="12"/>
      <c r="F14" s="12"/>
      <c r="G14" s="12"/>
      <c r="H14" s="12"/>
      <c r="I14" s="12"/>
      <c r="J14" s="13"/>
    </row>
    <row r="15" spans="1:10" x14ac:dyDescent="0.2">
      <c r="A15" s="10"/>
      <c r="B15" s="12"/>
      <c r="C15" s="12"/>
      <c r="D15" s="12"/>
      <c r="E15" s="12"/>
      <c r="F15" s="12"/>
      <c r="G15" s="12"/>
      <c r="H15" s="12"/>
      <c r="I15" s="12"/>
      <c r="J15" s="13"/>
    </row>
    <row r="16" spans="1:10" x14ac:dyDescent="0.2">
      <c r="A16" s="10"/>
      <c r="B16" s="12"/>
      <c r="C16" s="12"/>
      <c r="D16" s="12"/>
      <c r="E16" s="12"/>
      <c r="F16" s="12"/>
      <c r="G16" s="12"/>
      <c r="H16" s="12"/>
      <c r="I16" s="12"/>
      <c r="J16" s="13"/>
    </row>
    <row r="17" spans="1:10" x14ac:dyDescent="0.2">
      <c r="A17" s="10"/>
      <c r="B17" s="12"/>
      <c r="C17" s="12"/>
      <c r="D17" s="12"/>
      <c r="E17" s="9"/>
      <c r="F17" s="9"/>
      <c r="G17" s="9"/>
      <c r="H17" s="13"/>
      <c r="I17" s="13"/>
      <c r="J17" s="13"/>
    </row>
    <row r="18" spans="1:10" x14ac:dyDescent="0.2">
      <c r="A18" s="15"/>
      <c r="B18" s="12"/>
      <c r="C18" s="12"/>
      <c r="D18" s="12"/>
      <c r="E18" s="9"/>
      <c r="F18" s="9"/>
      <c r="G18" s="9"/>
      <c r="H18" s="13"/>
      <c r="I18" s="13"/>
      <c r="J18" s="13"/>
    </row>
    <row r="19" spans="1:10" x14ac:dyDescent="0.2">
      <c r="A19" s="10"/>
      <c r="B19" s="17"/>
      <c r="C19" s="17"/>
      <c r="D19" s="12"/>
      <c r="E19" s="9"/>
      <c r="F19" s="9"/>
      <c r="G19" s="9"/>
      <c r="H19" s="13"/>
      <c r="I19" s="13"/>
      <c r="J19" s="13"/>
    </row>
    <row r="20" spans="1:10" x14ac:dyDescent="0.2">
      <c r="A20" s="10"/>
      <c r="B20" s="12"/>
      <c r="C20" s="12"/>
      <c r="D20" s="12"/>
      <c r="E20" s="9"/>
      <c r="F20" s="9"/>
      <c r="G20" s="9"/>
      <c r="H20" s="13"/>
      <c r="I20" s="13"/>
      <c r="J20" s="13"/>
    </row>
    <row r="21" spans="1:10" x14ac:dyDescent="0.2">
      <c r="A21" s="15"/>
      <c r="B21" s="12"/>
      <c r="C21" s="12"/>
      <c r="D21" s="12"/>
      <c r="E21" s="9"/>
      <c r="F21" s="9"/>
      <c r="G21" s="9"/>
      <c r="H21" s="13"/>
      <c r="I21" s="13"/>
      <c r="J21" s="13"/>
    </row>
    <row r="22" spans="1:10" x14ac:dyDescent="0.2">
      <c r="A22" s="15"/>
      <c r="B22" s="12"/>
      <c r="C22" s="12"/>
      <c r="D22" s="12"/>
      <c r="E22" s="9"/>
      <c r="F22" s="9"/>
      <c r="G22" s="9"/>
      <c r="H22" s="13"/>
      <c r="I22" s="13"/>
      <c r="J22" s="13"/>
    </row>
    <row r="23" spans="1:10" x14ac:dyDescent="0.2">
      <c r="A23" s="10"/>
      <c r="B23" s="12"/>
      <c r="C23" s="12"/>
      <c r="D23" s="12"/>
      <c r="E23" s="9"/>
      <c r="F23" s="9"/>
      <c r="G23" s="9"/>
      <c r="H23" s="13"/>
      <c r="I23" s="13"/>
      <c r="J23" s="13"/>
    </row>
    <row r="24" spans="1:10" x14ac:dyDescent="0.2">
      <c r="A24" s="15"/>
      <c r="B24" s="12"/>
      <c r="C24" s="12"/>
      <c r="D24" s="12"/>
      <c r="E24" s="9"/>
      <c r="F24" s="9"/>
      <c r="G24" s="9"/>
      <c r="H24" s="13"/>
      <c r="I24" s="13"/>
      <c r="J24" s="13"/>
    </row>
    <row r="25" spans="1:10" x14ac:dyDescent="0.2">
      <c r="A25" s="15"/>
      <c r="B25" s="12"/>
      <c r="C25" s="12"/>
      <c r="D25" s="12"/>
      <c r="E25" s="9"/>
      <c r="F25" s="9"/>
      <c r="G25" s="9"/>
      <c r="H25" s="13"/>
      <c r="I25" s="13"/>
      <c r="J25" s="13"/>
    </row>
    <row r="26" spans="1:10" x14ac:dyDescent="0.2">
      <c r="A26" s="10"/>
      <c r="B26" s="17"/>
      <c r="C26" s="17"/>
      <c r="D26" s="12"/>
      <c r="E26" s="9"/>
      <c r="F26" s="9"/>
      <c r="G26" s="9"/>
      <c r="H26" s="13"/>
      <c r="I26" s="13"/>
      <c r="J26" s="13"/>
    </row>
    <row r="27" spans="1:10" x14ac:dyDescent="0.2">
      <c r="A27" s="10"/>
      <c r="B27" s="12"/>
      <c r="C27" s="12"/>
      <c r="D27" s="12"/>
      <c r="E27" s="9"/>
      <c r="F27" s="9"/>
      <c r="G27" s="9"/>
      <c r="H27" s="13"/>
      <c r="I27" s="13"/>
      <c r="J27" s="13"/>
    </row>
    <row r="28" spans="1:10" x14ac:dyDescent="0.2">
      <c r="A28" s="10"/>
      <c r="B28" s="17"/>
      <c r="C28" s="17"/>
      <c r="D28" s="12"/>
      <c r="E28" s="9"/>
      <c r="F28" s="9"/>
      <c r="G28" s="9"/>
      <c r="H28" s="13"/>
      <c r="I28" s="13"/>
      <c r="J28" s="13"/>
    </row>
    <row r="29" spans="1:10" x14ac:dyDescent="0.2">
      <c r="A29" s="10"/>
      <c r="B29" s="17"/>
      <c r="C29" s="17"/>
      <c r="D29" s="12"/>
      <c r="E29" s="9"/>
      <c r="F29" s="9"/>
      <c r="G29" s="9"/>
      <c r="H29" s="13"/>
      <c r="I29" s="13"/>
      <c r="J29" s="13"/>
    </row>
    <row r="30" spans="1:10" x14ac:dyDescent="0.2">
      <c r="A30" s="10"/>
      <c r="B30" s="17"/>
      <c r="C30" s="17"/>
      <c r="D30" s="12"/>
      <c r="E30" s="9"/>
      <c r="F30" s="9"/>
      <c r="G30" s="9"/>
      <c r="H30" s="13"/>
      <c r="I30" s="13"/>
      <c r="J30" s="13"/>
    </row>
    <row r="31" spans="1:10" x14ac:dyDescent="0.2">
      <c r="A31" s="10"/>
      <c r="B31" s="15"/>
      <c r="C31" s="12"/>
      <c r="D31" s="12"/>
      <c r="E31" s="9"/>
      <c r="F31" s="9"/>
      <c r="G31" s="9"/>
      <c r="H31" s="13"/>
      <c r="I31" s="13"/>
      <c r="J31" s="13"/>
    </row>
    <row r="32" spans="1:10" x14ac:dyDescent="0.2">
      <c r="A32" s="15"/>
      <c r="B32" s="19"/>
      <c r="C32" s="17"/>
      <c r="D32" s="12"/>
      <c r="E32" s="9"/>
      <c r="F32" s="9"/>
      <c r="G32" s="9"/>
      <c r="H32" s="13"/>
      <c r="I32" s="13"/>
      <c r="J32" s="13"/>
    </row>
    <row r="33" spans="1:10" x14ac:dyDescent="0.2">
      <c r="A33" s="15"/>
      <c r="B33" s="19"/>
      <c r="C33" s="17"/>
      <c r="D33" s="12"/>
      <c r="E33" s="13"/>
      <c r="F33" s="13"/>
      <c r="G33" s="13"/>
      <c r="H33" s="13"/>
      <c r="I33" s="13"/>
      <c r="J33" s="13"/>
    </row>
    <row r="34" spans="1:10" x14ac:dyDescent="0.2">
      <c r="A34" s="15"/>
      <c r="B34" s="15"/>
      <c r="C34" s="12"/>
      <c r="D34" s="12"/>
      <c r="E34" s="13"/>
      <c r="F34" s="13"/>
      <c r="G34" s="13"/>
      <c r="H34" s="13"/>
      <c r="I34" s="13"/>
      <c r="J34" s="13"/>
    </row>
    <row r="35" spans="1:10" x14ac:dyDescent="0.2">
      <c r="A35" s="1"/>
      <c r="B35" s="1"/>
      <c r="C35" s="9"/>
      <c r="D35" s="9"/>
      <c r="E35" s="13"/>
      <c r="F35" s="13"/>
      <c r="G35" s="13"/>
      <c r="H35" s="13"/>
      <c r="I35" s="13"/>
      <c r="J35" s="13"/>
    </row>
    <row r="36" spans="1:10" x14ac:dyDescent="0.2">
      <c r="A36" s="1"/>
      <c r="B36" s="1"/>
      <c r="C36" s="9"/>
      <c r="D36" s="9"/>
      <c r="E36" s="13"/>
      <c r="F36" s="13"/>
      <c r="G36" s="13"/>
      <c r="H36" s="13"/>
      <c r="I36" s="13"/>
      <c r="J36" s="13"/>
    </row>
    <row r="37" spans="1:10" x14ac:dyDescent="0.2">
      <c r="C37" s="13"/>
      <c r="D37" s="13"/>
      <c r="E37" s="13"/>
      <c r="F37" s="13"/>
      <c r="G37" s="13"/>
      <c r="H37" s="13"/>
      <c r="I37" s="13"/>
      <c r="J37" s="13"/>
    </row>
    <row r="38" spans="1:10" x14ac:dyDescent="0.2">
      <c r="C38" s="13"/>
      <c r="D38" s="13"/>
      <c r="E38" s="13"/>
      <c r="F38" s="13"/>
      <c r="G38" s="13"/>
      <c r="H38" s="13"/>
      <c r="I38" s="13"/>
      <c r="J38" s="13"/>
    </row>
    <row r="39" spans="1:10" x14ac:dyDescent="0.2">
      <c r="C39" s="13"/>
      <c r="D39" s="13"/>
      <c r="E39" s="13"/>
      <c r="F39" s="13"/>
      <c r="G39" s="13"/>
      <c r="H39" s="13"/>
      <c r="I39" s="13"/>
      <c r="J39" s="13"/>
    </row>
    <row r="40" spans="1:10" x14ac:dyDescent="0.2">
      <c r="C40" s="13"/>
      <c r="D40" s="13"/>
      <c r="E40" s="13"/>
      <c r="F40" s="13"/>
      <c r="G40" s="13"/>
      <c r="H40" s="13"/>
      <c r="I40" s="13"/>
      <c r="J40" s="13"/>
    </row>
    <row r="41" spans="1:10" x14ac:dyDescent="0.2">
      <c r="C41" s="13"/>
      <c r="D41" s="13"/>
      <c r="E41" s="13"/>
      <c r="F41" s="13"/>
      <c r="G41" s="13"/>
      <c r="H41" s="13"/>
      <c r="I41" s="13"/>
      <c r="J41" s="13"/>
    </row>
    <row r="42" spans="1:10" x14ac:dyDescent="0.2">
      <c r="C42" s="13"/>
      <c r="D42" s="13"/>
      <c r="E42" s="13"/>
      <c r="F42" s="13"/>
      <c r="G42" s="13"/>
      <c r="H42" s="13"/>
      <c r="I42" s="13"/>
      <c r="J42" s="13"/>
    </row>
    <row r="43" spans="1:10" x14ac:dyDescent="0.2">
      <c r="C43" s="13"/>
      <c r="D43" s="13"/>
      <c r="E43" s="13"/>
      <c r="F43" s="13"/>
      <c r="G43" s="13"/>
      <c r="H43" s="13"/>
      <c r="I43" s="13"/>
      <c r="J43" s="13"/>
    </row>
    <row r="44" spans="1:10" x14ac:dyDescent="0.2">
      <c r="C44" s="13"/>
      <c r="D44" s="13"/>
      <c r="E44" s="13"/>
      <c r="F44" s="13"/>
      <c r="G44" s="13"/>
      <c r="H44" s="13"/>
      <c r="I44" s="13"/>
      <c r="J44" s="13"/>
    </row>
    <row r="45" spans="1:10" x14ac:dyDescent="0.2">
      <c r="C45" s="13"/>
      <c r="D45" s="13"/>
      <c r="E45" s="13"/>
      <c r="F45" s="13"/>
      <c r="G45" s="13"/>
      <c r="H45" s="13"/>
      <c r="I45" s="13"/>
      <c r="J45" s="13"/>
    </row>
    <row r="46" spans="1:10" x14ac:dyDescent="0.2">
      <c r="C46" s="13"/>
      <c r="D46" s="13"/>
      <c r="E46" s="13"/>
      <c r="F46" s="13"/>
      <c r="G46" s="13"/>
      <c r="H46" s="13"/>
      <c r="I46" s="13"/>
      <c r="J46" s="13"/>
    </row>
    <row r="47" spans="1:10" x14ac:dyDescent="0.2">
      <c r="C47" s="13"/>
      <c r="D47" s="13"/>
      <c r="E47" s="13"/>
      <c r="F47" s="13"/>
      <c r="G47" s="13"/>
      <c r="H47" s="13"/>
      <c r="I47" s="13"/>
      <c r="J47" s="13"/>
    </row>
    <row r="48" spans="1:10" x14ac:dyDescent="0.2">
      <c r="C48" s="13"/>
      <c r="D48" s="13"/>
      <c r="E48" s="13"/>
      <c r="F48" s="13"/>
      <c r="G48" s="13"/>
      <c r="H48" s="13"/>
      <c r="I48" s="13"/>
      <c r="J48" s="13"/>
    </row>
    <row r="49" spans="3:10" x14ac:dyDescent="0.2">
      <c r="C49" s="13"/>
      <c r="D49" s="13"/>
      <c r="E49" s="13"/>
      <c r="F49" s="13"/>
      <c r="G49" s="13"/>
      <c r="H49" s="13"/>
      <c r="I49" s="13"/>
      <c r="J49" s="13"/>
    </row>
    <row r="50" spans="3:10" x14ac:dyDescent="0.2">
      <c r="C50" s="13"/>
      <c r="D50" s="13"/>
      <c r="E50" s="13"/>
      <c r="F50" s="13"/>
      <c r="G50" s="13"/>
      <c r="H50" s="13"/>
      <c r="I50" s="13"/>
      <c r="J50" s="13"/>
    </row>
    <row r="51" spans="3:10" x14ac:dyDescent="0.2">
      <c r="C51" s="13"/>
      <c r="D51" s="13"/>
      <c r="E51" s="13"/>
      <c r="F51" s="13"/>
      <c r="G51" s="13"/>
      <c r="H51" s="13"/>
      <c r="I51" s="13"/>
      <c r="J51" s="13"/>
    </row>
    <row r="52" spans="3:10" x14ac:dyDescent="0.2">
      <c r="C52" s="13"/>
      <c r="D52" s="13"/>
      <c r="E52" s="13"/>
      <c r="F52" s="13"/>
      <c r="G52" s="13"/>
      <c r="H52" s="13"/>
      <c r="I52" s="13"/>
      <c r="J52" s="13"/>
    </row>
    <row r="53" spans="3:10" x14ac:dyDescent="0.2">
      <c r="C53" s="13"/>
      <c r="D53" s="13"/>
      <c r="E53" s="13"/>
      <c r="F53" s="13"/>
      <c r="G53" s="13"/>
      <c r="H53" s="13"/>
      <c r="I53" s="13"/>
      <c r="J53" s="13"/>
    </row>
    <row r="54" spans="3:10" x14ac:dyDescent="0.2">
      <c r="C54" s="13"/>
      <c r="D54" s="13"/>
      <c r="E54" s="13"/>
      <c r="F54" s="13"/>
      <c r="G54" s="13"/>
      <c r="H54" s="13"/>
      <c r="I54" s="13"/>
      <c r="J54" s="13"/>
    </row>
    <row r="55" spans="3:10" x14ac:dyDescent="0.2">
      <c r="C55" s="13"/>
      <c r="D55" s="13"/>
      <c r="E55" s="13"/>
      <c r="F55" s="13"/>
      <c r="G55" s="13"/>
      <c r="H55" s="13"/>
      <c r="I55" s="13"/>
      <c r="J55" s="13"/>
    </row>
  </sheetData>
  <phoneticPr fontId="17" type="noConversion"/>
  <printOptions headings="1" gridLines="1"/>
  <pageMargins left="0.75" right="0.75" top="1.77" bottom="1" header="0.5" footer="0.5"/>
  <pageSetup paperSize="9" orientation="landscape" r:id="rId1"/>
  <headerFooter alignWithMargins="0">
    <oddHeader>&amp;C&amp;"Arial,Félkövér"&amp;11VÉSZTŐ VÁROS ÖNKORMÁNYZAT ADÓSSÁGÁNAK ÉS HITELÁLLOMÁNYÁNAK KIMUTATÁSAÉS A TÖBB ÉVES KIHATÁSSAL JÁRÓ FELADATOK KIADÁSAI ÉVES BONTÁSBAN&amp;R10. melléklet a ........./20..(.........) önkormányzati rendelethezadatok E Ft-ban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1"/>
  </sheetPr>
  <dimension ref="A1:P43"/>
  <sheetViews>
    <sheetView view="pageLayout" topLeftCell="B10" workbookViewId="0">
      <selection activeCell="G49" sqref="G49"/>
    </sheetView>
  </sheetViews>
  <sheetFormatPr defaultColWidth="9.140625" defaultRowHeight="12" x14ac:dyDescent="0.2"/>
  <cols>
    <col min="1" max="1" width="28.7109375" style="67" customWidth="1"/>
    <col min="2" max="2" width="9.140625" style="56"/>
    <col min="3" max="4" width="7" style="56" customWidth="1"/>
    <col min="5" max="5" width="7.140625" style="56" customWidth="1"/>
    <col min="6" max="6" width="7.7109375" style="56" customWidth="1"/>
    <col min="7" max="7" width="7" style="56" customWidth="1"/>
    <col min="8" max="8" width="7.7109375" style="56" customWidth="1"/>
    <col min="9" max="9" width="7.5703125" style="56" customWidth="1"/>
    <col min="10" max="10" width="7.28515625" style="56" customWidth="1"/>
    <col min="11" max="11" width="7.140625" style="56" customWidth="1"/>
    <col min="12" max="12" width="7.5703125" style="56" customWidth="1"/>
    <col min="13" max="13" width="7.7109375" style="56" customWidth="1"/>
    <col min="14" max="14" width="9.85546875" style="56" customWidth="1"/>
    <col min="15" max="15" width="13.5703125" style="56" customWidth="1"/>
    <col min="16" max="16" width="10.85546875" style="56" customWidth="1"/>
    <col min="17" max="16384" width="9.140625" style="56"/>
  </cols>
  <sheetData>
    <row r="1" spans="1:16" x14ac:dyDescent="0.2">
      <c r="A1" s="55" t="s">
        <v>6</v>
      </c>
      <c r="B1" s="55" t="s">
        <v>21</v>
      </c>
      <c r="C1" s="55" t="s">
        <v>22</v>
      </c>
      <c r="D1" s="55" t="s">
        <v>23</v>
      </c>
      <c r="E1" s="55" t="s">
        <v>24</v>
      </c>
      <c r="F1" s="55" t="s">
        <v>25</v>
      </c>
      <c r="G1" s="55" t="s">
        <v>26</v>
      </c>
      <c r="H1" s="55" t="s">
        <v>27</v>
      </c>
      <c r="I1" s="55" t="s">
        <v>28</v>
      </c>
      <c r="J1" s="55" t="s">
        <v>29</v>
      </c>
      <c r="K1" s="55" t="s">
        <v>30</v>
      </c>
      <c r="L1" s="55" t="s">
        <v>31</v>
      </c>
      <c r="M1" s="56" t="s">
        <v>32</v>
      </c>
      <c r="N1" s="57" t="s">
        <v>33</v>
      </c>
    </row>
    <row r="2" spans="1:16" x14ac:dyDescent="0.2">
      <c r="A2" s="58" t="s">
        <v>34</v>
      </c>
      <c r="N2" s="59"/>
    </row>
    <row r="3" spans="1:16" x14ac:dyDescent="0.2">
      <c r="A3" s="70" t="s">
        <v>57</v>
      </c>
      <c r="B3" s="95">
        <f>($N3/12)</f>
        <v>0</v>
      </c>
      <c r="C3" s="95">
        <f>(N3/12)</f>
        <v>0</v>
      </c>
      <c r="D3" s="95">
        <f>(N3/12)</f>
        <v>0</v>
      </c>
      <c r="E3" s="95">
        <f>(N3/12)</f>
        <v>0</v>
      </c>
      <c r="F3" s="95">
        <f>(N3/12)</f>
        <v>0</v>
      </c>
      <c r="G3" s="95">
        <f>(N3/12)</f>
        <v>0</v>
      </c>
      <c r="H3" s="95">
        <f>(N3/12)</f>
        <v>0</v>
      </c>
      <c r="I3" s="95">
        <f>(N3/12)</f>
        <v>0</v>
      </c>
      <c r="J3" s="95">
        <f>(N3/12)</f>
        <v>0</v>
      </c>
      <c r="K3" s="95">
        <f>(N3/12)</f>
        <v>0</v>
      </c>
      <c r="L3" s="95">
        <f>(N3/12)</f>
        <v>0</v>
      </c>
      <c r="M3" s="95">
        <f>(N3/12)</f>
        <v>0</v>
      </c>
      <c r="N3" s="108">
        <f>'1 melléklet'!E5</f>
        <v>0</v>
      </c>
      <c r="O3" s="60"/>
      <c r="P3" s="59"/>
    </row>
    <row r="4" spans="1:16" x14ac:dyDescent="0.2">
      <c r="A4" s="70" t="s">
        <v>1</v>
      </c>
      <c r="B4" s="95">
        <f t="shared" ref="B4:B13" si="0">(N4/12)</f>
        <v>43750</v>
      </c>
      <c r="C4" s="95">
        <f t="shared" ref="C4:C13" si="1">(N4/12)</f>
        <v>43750</v>
      </c>
      <c r="D4" s="95">
        <f t="shared" ref="D4:D13" si="2">(N4/12)</f>
        <v>43750</v>
      </c>
      <c r="E4" s="95">
        <f t="shared" ref="E4:E13" si="3">(N4/12)</f>
        <v>43750</v>
      </c>
      <c r="F4" s="95">
        <f t="shared" ref="F4:F13" si="4">(N4/12)</f>
        <v>43750</v>
      </c>
      <c r="G4" s="95">
        <f t="shared" ref="G4:G13" si="5">(N4/12)</f>
        <v>43750</v>
      </c>
      <c r="H4" s="95">
        <f t="shared" ref="H4:H13" si="6">(N4/12)</f>
        <v>43750</v>
      </c>
      <c r="I4" s="95">
        <f t="shared" ref="I4:I13" si="7">(N4/12)</f>
        <v>43750</v>
      </c>
      <c r="J4" s="95">
        <f t="shared" ref="J4:J13" si="8">(N4/12)</f>
        <v>43750</v>
      </c>
      <c r="K4" s="95">
        <f t="shared" ref="K4:K13" si="9">(N4/12)</f>
        <v>43750</v>
      </c>
      <c r="L4" s="95">
        <f t="shared" ref="L4:L13" si="10">(N4/12)</f>
        <v>43750</v>
      </c>
      <c r="M4" s="95">
        <f t="shared" ref="M4:M13" si="11">(N4/12)</f>
        <v>43750</v>
      </c>
      <c r="N4" s="108">
        <f>'1 melléklet'!E6</f>
        <v>525000</v>
      </c>
      <c r="O4" s="60"/>
      <c r="P4" s="59"/>
    </row>
    <row r="5" spans="1:16" ht="25.5" customHeight="1" x14ac:dyDescent="0.2">
      <c r="A5" s="70" t="s">
        <v>72</v>
      </c>
      <c r="B5" s="95">
        <f t="shared" si="0"/>
        <v>0</v>
      </c>
      <c r="C5" s="95">
        <f t="shared" si="1"/>
        <v>0</v>
      </c>
      <c r="D5" s="95">
        <f t="shared" si="2"/>
        <v>0</v>
      </c>
      <c r="E5" s="95">
        <f t="shared" si="3"/>
        <v>0</v>
      </c>
      <c r="F5" s="95">
        <f t="shared" si="4"/>
        <v>0</v>
      </c>
      <c r="G5" s="95">
        <f t="shared" si="5"/>
        <v>0</v>
      </c>
      <c r="H5" s="95">
        <f t="shared" si="6"/>
        <v>0</v>
      </c>
      <c r="I5" s="95">
        <f t="shared" si="7"/>
        <v>0</v>
      </c>
      <c r="J5" s="95">
        <f t="shared" si="8"/>
        <v>0</v>
      </c>
      <c r="K5" s="95">
        <f t="shared" si="9"/>
        <v>0</v>
      </c>
      <c r="L5" s="95">
        <f t="shared" si="10"/>
        <v>0</v>
      </c>
      <c r="M5" s="95">
        <f t="shared" si="11"/>
        <v>0</v>
      </c>
      <c r="N5" s="108">
        <f>'1 melléklet'!E7</f>
        <v>0</v>
      </c>
      <c r="O5" s="60"/>
      <c r="P5" s="59"/>
    </row>
    <row r="6" spans="1:16" ht="24" x14ac:dyDescent="0.2">
      <c r="A6" s="70" t="s">
        <v>70</v>
      </c>
      <c r="B6" s="95">
        <f t="shared" si="0"/>
        <v>0</v>
      </c>
      <c r="C6" s="95">
        <f t="shared" si="1"/>
        <v>0</v>
      </c>
      <c r="D6" s="95">
        <f t="shared" si="2"/>
        <v>0</v>
      </c>
      <c r="E6" s="95">
        <f t="shared" si="3"/>
        <v>0</v>
      </c>
      <c r="F6" s="95">
        <f t="shared" si="4"/>
        <v>0</v>
      </c>
      <c r="G6" s="95">
        <f t="shared" si="5"/>
        <v>0</v>
      </c>
      <c r="H6" s="95">
        <f t="shared" si="6"/>
        <v>0</v>
      </c>
      <c r="I6" s="95">
        <f t="shared" si="7"/>
        <v>0</v>
      </c>
      <c r="J6" s="95">
        <f t="shared" si="8"/>
        <v>0</v>
      </c>
      <c r="K6" s="95">
        <f t="shared" si="9"/>
        <v>0</v>
      </c>
      <c r="L6" s="95">
        <f t="shared" si="10"/>
        <v>0</v>
      </c>
      <c r="M6" s="95">
        <f t="shared" si="11"/>
        <v>0</v>
      </c>
      <c r="N6" s="108">
        <f>'1 melléklet'!E3</f>
        <v>0</v>
      </c>
      <c r="O6" s="60"/>
      <c r="P6" s="59"/>
    </row>
    <row r="7" spans="1:16" x14ac:dyDescent="0.2">
      <c r="A7" s="70" t="s">
        <v>64</v>
      </c>
      <c r="B7" s="95">
        <f t="shared" si="0"/>
        <v>0</v>
      </c>
      <c r="C7" s="95">
        <f t="shared" si="1"/>
        <v>0</v>
      </c>
      <c r="D7" s="95">
        <f t="shared" si="2"/>
        <v>0</v>
      </c>
      <c r="E7" s="95">
        <f t="shared" si="3"/>
        <v>0</v>
      </c>
      <c r="F7" s="95">
        <f t="shared" si="4"/>
        <v>0</v>
      </c>
      <c r="G7" s="95">
        <f t="shared" si="5"/>
        <v>0</v>
      </c>
      <c r="H7" s="95">
        <f t="shared" si="6"/>
        <v>0</v>
      </c>
      <c r="I7" s="95">
        <f t="shared" si="7"/>
        <v>0</v>
      </c>
      <c r="J7" s="95">
        <f t="shared" si="8"/>
        <v>0</v>
      </c>
      <c r="K7" s="95">
        <f t="shared" si="9"/>
        <v>0</v>
      </c>
      <c r="L7" s="95">
        <f t="shared" si="10"/>
        <v>0</v>
      </c>
      <c r="M7" s="95">
        <f t="shared" si="11"/>
        <v>0</v>
      </c>
      <c r="N7" s="108">
        <f>'1 melléklet'!E11</f>
        <v>0</v>
      </c>
      <c r="O7" s="60"/>
      <c r="P7" s="59"/>
    </row>
    <row r="8" spans="1:16" ht="24" x14ac:dyDescent="0.2">
      <c r="A8" s="70" t="s">
        <v>73</v>
      </c>
      <c r="B8" s="95">
        <f t="shared" si="0"/>
        <v>0</v>
      </c>
      <c r="C8" s="95">
        <f t="shared" si="1"/>
        <v>0</v>
      </c>
      <c r="D8" s="95">
        <f t="shared" si="2"/>
        <v>0</v>
      </c>
      <c r="E8" s="95">
        <f t="shared" si="3"/>
        <v>0</v>
      </c>
      <c r="F8" s="95">
        <f t="shared" si="4"/>
        <v>0</v>
      </c>
      <c r="G8" s="95">
        <f t="shared" si="5"/>
        <v>0</v>
      </c>
      <c r="H8" s="95">
        <f t="shared" si="6"/>
        <v>0</v>
      </c>
      <c r="I8" s="95">
        <f t="shared" si="7"/>
        <v>0</v>
      </c>
      <c r="J8" s="95">
        <f t="shared" si="8"/>
        <v>0</v>
      </c>
      <c r="K8" s="95">
        <f t="shared" si="9"/>
        <v>0</v>
      </c>
      <c r="L8" s="95">
        <f t="shared" si="10"/>
        <v>0</v>
      </c>
      <c r="M8" s="95">
        <f t="shared" si="11"/>
        <v>0</v>
      </c>
      <c r="N8" s="108">
        <f>'1 melléklet'!E12</f>
        <v>0</v>
      </c>
      <c r="O8" s="60"/>
      <c r="P8" s="59"/>
    </row>
    <row r="9" spans="1:16" ht="24" x14ac:dyDescent="0.2">
      <c r="A9" s="70" t="s">
        <v>71</v>
      </c>
      <c r="B9" s="95">
        <f t="shared" si="0"/>
        <v>0</v>
      </c>
      <c r="C9" s="95">
        <f t="shared" si="1"/>
        <v>0</v>
      </c>
      <c r="D9" s="95">
        <f t="shared" si="2"/>
        <v>0</v>
      </c>
      <c r="E9" s="95">
        <f t="shared" si="3"/>
        <v>0</v>
      </c>
      <c r="F9" s="95">
        <f t="shared" si="4"/>
        <v>0</v>
      </c>
      <c r="G9" s="95">
        <f t="shared" si="5"/>
        <v>0</v>
      </c>
      <c r="H9" s="95">
        <f t="shared" si="6"/>
        <v>0</v>
      </c>
      <c r="I9" s="95">
        <f t="shared" si="7"/>
        <v>0</v>
      </c>
      <c r="J9" s="95">
        <f t="shared" si="8"/>
        <v>0</v>
      </c>
      <c r="K9" s="95">
        <f t="shared" si="9"/>
        <v>0</v>
      </c>
      <c r="L9" s="95">
        <f t="shared" si="10"/>
        <v>0</v>
      </c>
      <c r="M9" s="95">
        <f t="shared" si="11"/>
        <v>0</v>
      </c>
      <c r="N9" s="108">
        <f>'1 melléklet'!E10</f>
        <v>0</v>
      </c>
      <c r="O9" s="60"/>
      <c r="P9" s="59"/>
    </row>
    <row r="10" spans="1:16" x14ac:dyDescent="0.2">
      <c r="A10" s="70" t="s">
        <v>78</v>
      </c>
      <c r="B10" s="95">
        <f t="shared" si="0"/>
        <v>31849.75</v>
      </c>
      <c r="C10" s="95">
        <f t="shared" si="1"/>
        <v>31849.75</v>
      </c>
      <c r="D10" s="95">
        <f t="shared" si="2"/>
        <v>31849.75</v>
      </c>
      <c r="E10" s="95">
        <f t="shared" si="3"/>
        <v>31849.75</v>
      </c>
      <c r="F10" s="95">
        <f t="shared" si="4"/>
        <v>31849.75</v>
      </c>
      <c r="G10" s="95">
        <f t="shared" si="5"/>
        <v>31849.75</v>
      </c>
      <c r="H10" s="95">
        <f t="shared" si="6"/>
        <v>31849.75</v>
      </c>
      <c r="I10" s="95">
        <f t="shared" si="7"/>
        <v>31849.75</v>
      </c>
      <c r="J10" s="95">
        <f t="shared" si="8"/>
        <v>31849.75</v>
      </c>
      <c r="K10" s="95">
        <f t="shared" si="9"/>
        <v>31849.75</v>
      </c>
      <c r="L10" s="95">
        <f t="shared" si="10"/>
        <v>31849.75</v>
      </c>
      <c r="M10" s="95">
        <f t="shared" si="11"/>
        <v>31849.75</v>
      </c>
      <c r="N10" s="108">
        <f>'1 melléklet'!E16+'1 melléklet'!E19</f>
        <v>382197</v>
      </c>
      <c r="O10" s="60"/>
      <c r="P10" s="59"/>
    </row>
    <row r="11" spans="1:16" x14ac:dyDescent="0.2">
      <c r="A11" s="70" t="s">
        <v>79</v>
      </c>
      <c r="B11" s="95">
        <f t="shared" si="0"/>
        <v>0</v>
      </c>
      <c r="C11" s="95">
        <f t="shared" si="1"/>
        <v>0</v>
      </c>
      <c r="D11" s="95">
        <f t="shared" si="2"/>
        <v>0</v>
      </c>
      <c r="E11" s="95">
        <f t="shared" si="3"/>
        <v>0</v>
      </c>
      <c r="F11" s="95">
        <f t="shared" si="4"/>
        <v>0</v>
      </c>
      <c r="G11" s="95">
        <f t="shared" si="5"/>
        <v>0</v>
      </c>
      <c r="H11" s="95">
        <f t="shared" si="6"/>
        <v>0</v>
      </c>
      <c r="I11" s="95">
        <f t="shared" si="7"/>
        <v>0</v>
      </c>
      <c r="J11" s="95">
        <f t="shared" si="8"/>
        <v>0</v>
      </c>
      <c r="K11" s="95">
        <f t="shared" si="9"/>
        <v>0</v>
      </c>
      <c r="L11" s="95">
        <f t="shared" si="10"/>
        <v>0</v>
      </c>
      <c r="M11" s="95">
        <f t="shared" si="11"/>
        <v>0</v>
      </c>
      <c r="N11" s="108">
        <f>'1 melléklet'!E17</f>
        <v>0</v>
      </c>
      <c r="O11" s="60"/>
      <c r="P11" s="59"/>
    </row>
    <row r="12" spans="1:16" x14ac:dyDescent="0.2">
      <c r="A12" s="70" t="s">
        <v>74</v>
      </c>
      <c r="B12" s="95">
        <f t="shared" si="0"/>
        <v>0</v>
      </c>
      <c r="C12" s="95">
        <f t="shared" si="1"/>
        <v>0</v>
      </c>
      <c r="D12" s="95">
        <f t="shared" si="2"/>
        <v>0</v>
      </c>
      <c r="E12" s="95">
        <f t="shared" si="3"/>
        <v>0</v>
      </c>
      <c r="F12" s="95">
        <f t="shared" si="4"/>
        <v>0</v>
      </c>
      <c r="G12" s="95">
        <f t="shared" si="5"/>
        <v>0</v>
      </c>
      <c r="H12" s="95">
        <f t="shared" si="6"/>
        <v>0</v>
      </c>
      <c r="I12" s="95">
        <f t="shared" si="7"/>
        <v>0</v>
      </c>
      <c r="J12" s="95">
        <f t="shared" si="8"/>
        <v>0</v>
      </c>
      <c r="K12" s="95">
        <f t="shared" si="9"/>
        <v>0</v>
      </c>
      <c r="L12" s="95">
        <f t="shared" si="10"/>
        <v>0</v>
      </c>
      <c r="M12" s="95">
        <f t="shared" si="11"/>
        <v>0</v>
      </c>
      <c r="N12" s="108">
        <f>'1 melléklet'!E22</f>
        <v>0</v>
      </c>
      <c r="O12" s="60"/>
      <c r="P12" s="59"/>
    </row>
    <row r="13" spans="1:16" x14ac:dyDescent="0.2">
      <c r="A13" s="70" t="s">
        <v>76</v>
      </c>
      <c r="B13" s="95">
        <f t="shared" si="0"/>
        <v>0</v>
      </c>
      <c r="C13" s="95">
        <f t="shared" si="1"/>
        <v>0</v>
      </c>
      <c r="D13" s="95">
        <f t="shared" si="2"/>
        <v>0</v>
      </c>
      <c r="E13" s="95">
        <f t="shared" si="3"/>
        <v>0</v>
      </c>
      <c r="F13" s="95">
        <f t="shared" si="4"/>
        <v>0</v>
      </c>
      <c r="G13" s="95">
        <f t="shared" si="5"/>
        <v>0</v>
      </c>
      <c r="H13" s="95">
        <f t="shared" si="6"/>
        <v>0</v>
      </c>
      <c r="I13" s="95">
        <f t="shared" si="7"/>
        <v>0</v>
      </c>
      <c r="J13" s="95">
        <f t="shared" si="8"/>
        <v>0</v>
      </c>
      <c r="K13" s="95">
        <f t="shared" si="9"/>
        <v>0</v>
      </c>
      <c r="L13" s="95">
        <f t="shared" si="10"/>
        <v>0</v>
      </c>
      <c r="M13" s="95">
        <f t="shared" si="11"/>
        <v>0</v>
      </c>
      <c r="N13" s="108">
        <f>'1 melléklet'!E23</f>
        <v>0</v>
      </c>
      <c r="O13" s="60"/>
      <c r="P13" s="59"/>
    </row>
    <row r="14" spans="1:16" x14ac:dyDescent="0.2">
      <c r="A14" s="62" t="s">
        <v>35</v>
      </c>
      <c r="B14" s="108">
        <f>SUM(B3:B13)</f>
        <v>75599.75</v>
      </c>
      <c r="C14" s="108">
        <f>SUM(C3:C13)</f>
        <v>75599.75</v>
      </c>
      <c r="D14" s="108">
        <f t="shared" ref="D14:M14" si="12">SUM(D3:D13)</f>
        <v>75599.75</v>
      </c>
      <c r="E14" s="108">
        <f t="shared" si="12"/>
        <v>75599.75</v>
      </c>
      <c r="F14" s="108">
        <f t="shared" si="12"/>
        <v>75599.75</v>
      </c>
      <c r="G14" s="108">
        <f t="shared" si="12"/>
        <v>75599.75</v>
      </c>
      <c r="H14" s="108">
        <f t="shared" si="12"/>
        <v>75599.75</v>
      </c>
      <c r="I14" s="108">
        <f t="shared" si="12"/>
        <v>75599.75</v>
      </c>
      <c r="J14" s="108">
        <f t="shared" si="12"/>
        <v>75599.75</v>
      </c>
      <c r="K14" s="108">
        <f t="shared" si="12"/>
        <v>75599.75</v>
      </c>
      <c r="L14" s="108">
        <f t="shared" si="12"/>
        <v>75599.75</v>
      </c>
      <c r="M14" s="108">
        <f t="shared" si="12"/>
        <v>75599.75</v>
      </c>
      <c r="N14" s="108">
        <f>SUM(N3:N13)</f>
        <v>907197</v>
      </c>
      <c r="O14" s="60"/>
      <c r="P14" s="59"/>
    </row>
    <row r="15" spans="1:16" x14ac:dyDescent="0.2">
      <c r="A15" s="58" t="s">
        <v>36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64"/>
      <c r="P15" s="59"/>
    </row>
    <row r="16" spans="1:16" x14ac:dyDescent="0.2">
      <c r="A16" s="70" t="s">
        <v>2</v>
      </c>
      <c r="B16" s="95">
        <f>(N16/12)</f>
        <v>12051726.916666666</v>
      </c>
      <c r="C16" s="95">
        <f>(N16/12)</f>
        <v>12051726.916666666</v>
      </c>
      <c r="D16" s="95">
        <f>(N16/12)</f>
        <v>12051726.916666666</v>
      </c>
      <c r="E16" s="95">
        <f>(N16/12)</f>
        <v>12051726.916666666</v>
      </c>
      <c r="F16" s="95">
        <f>(N16/12)</f>
        <v>12051726.916666666</v>
      </c>
      <c r="G16" s="95">
        <f>(N16/12)</f>
        <v>12051726.916666666</v>
      </c>
      <c r="H16" s="95">
        <f>(N16/12)</f>
        <v>12051726.916666666</v>
      </c>
      <c r="I16" s="95">
        <f>(N16/12)</f>
        <v>12051726.916666666</v>
      </c>
      <c r="J16" s="95">
        <f>(N16/12)</f>
        <v>12051726.916666666</v>
      </c>
      <c r="K16" s="95">
        <f>(N16/12)</f>
        <v>12051726.916666666</v>
      </c>
      <c r="L16" s="95">
        <f>(N16/12)</f>
        <v>12051726.916666666</v>
      </c>
      <c r="M16" s="95">
        <f>(N16/12)</f>
        <v>12051726.916666666</v>
      </c>
      <c r="N16" s="108">
        <f>'1 melléklet'!M3</f>
        <v>144620723</v>
      </c>
      <c r="P16" s="59"/>
    </row>
    <row r="17" spans="1:16" ht="24" x14ac:dyDescent="0.2">
      <c r="A17" s="70" t="s">
        <v>58</v>
      </c>
      <c r="B17" s="95">
        <f t="shared" ref="B17:B27" si="13">(N17/12)</f>
        <v>1631698.5</v>
      </c>
      <c r="C17" s="95">
        <f t="shared" ref="C17:C27" si="14">(N17/12)</f>
        <v>1631698.5</v>
      </c>
      <c r="D17" s="95">
        <f t="shared" ref="D17:D27" si="15">(N17/12)</f>
        <v>1631698.5</v>
      </c>
      <c r="E17" s="95">
        <f t="shared" ref="E17:E27" si="16">(N17/12)</f>
        <v>1631698.5</v>
      </c>
      <c r="F17" s="95">
        <f t="shared" ref="F17:F27" si="17">(N17/12)</f>
        <v>1631698.5</v>
      </c>
      <c r="G17" s="95">
        <f t="shared" ref="G17:G27" si="18">(N17/12)</f>
        <v>1631698.5</v>
      </c>
      <c r="H17" s="95">
        <f t="shared" ref="H17:H27" si="19">(N17/12)</f>
        <v>1631698.5</v>
      </c>
      <c r="I17" s="95">
        <f t="shared" ref="I17:I27" si="20">(N17/12)</f>
        <v>1631698.5</v>
      </c>
      <c r="J17" s="95">
        <f t="shared" ref="J17:J27" si="21">(N17/12)</f>
        <v>1631698.5</v>
      </c>
      <c r="K17" s="95">
        <f t="shared" ref="K17:K27" si="22">(N17/12)</f>
        <v>1631698.5</v>
      </c>
      <c r="L17" s="95">
        <f t="shared" ref="L17:L27" si="23">(N17/12)</f>
        <v>1631698.5</v>
      </c>
      <c r="M17" s="95">
        <f t="shared" ref="M17:M27" si="24">(N17/12)</f>
        <v>1631698.5</v>
      </c>
      <c r="N17" s="108">
        <f>'1 melléklet'!M4</f>
        <v>19580382</v>
      </c>
      <c r="O17" s="65"/>
      <c r="P17" s="59"/>
    </row>
    <row r="18" spans="1:16" x14ac:dyDescent="0.2">
      <c r="A18" s="70" t="s">
        <v>3</v>
      </c>
      <c r="B18" s="95">
        <f t="shared" si="13"/>
        <v>2017500.0833333333</v>
      </c>
      <c r="C18" s="95">
        <f t="shared" si="14"/>
        <v>2017500.0833333333</v>
      </c>
      <c r="D18" s="95">
        <f t="shared" si="15"/>
        <v>2017500.0833333333</v>
      </c>
      <c r="E18" s="95">
        <f t="shared" si="16"/>
        <v>2017500.0833333333</v>
      </c>
      <c r="F18" s="95">
        <f t="shared" si="17"/>
        <v>2017500.0833333333</v>
      </c>
      <c r="G18" s="95">
        <f t="shared" si="18"/>
        <v>2017500.0833333333</v>
      </c>
      <c r="H18" s="95">
        <f t="shared" si="19"/>
        <v>2017500.0833333333</v>
      </c>
      <c r="I18" s="95">
        <f t="shared" si="20"/>
        <v>2017500.0833333333</v>
      </c>
      <c r="J18" s="95">
        <f t="shared" si="21"/>
        <v>2017500.0833333333</v>
      </c>
      <c r="K18" s="95">
        <f t="shared" si="22"/>
        <v>2017500.0833333333</v>
      </c>
      <c r="L18" s="95">
        <f t="shared" si="23"/>
        <v>2017500.0833333333</v>
      </c>
      <c r="M18" s="95">
        <f t="shared" si="24"/>
        <v>2017500.0833333333</v>
      </c>
      <c r="N18" s="108">
        <f>'1 melléklet'!M5</f>
        <v>24210001</v>
      </c>
      <c r="O18" s="65"/>
      <c r="P18" s="59"/>
    </row>
    <row r="19" spans="1:16" x14ac:dyDescent="0.2">
      <c r="A19" s="70" t="s">
        <v>52</v>
      </c>
      <c r="B19" s="95">
        <f t="shared" si="13"/>
        <v>0</v>
      </c>
      <c r="C19" s="95">
        <f t="shared" si="14"/>
        <v>0</v>
      </c>
      <c r="D19" s="95">
        <f t="shared" si="15"/>
        <v>0</v>
      </c>
      <c r="E19" s="95">
        <f t="shared" si="16"/>
        <v>0</v>
      </c>
      <c r="F19" s="95">
        <f t="shared" si="17"/>
        <v>0</v>
      </c>
      <c r="G19" s="95">
        <f t="shared" si="18"/>
        <v>0</v>
      </c>
      <c r="H19" s="95">
        <f t="shared" si="19"/>
        <v>0</v>
      </c>
      <c r="I19" s="95">
        <f t="shared" si="20"/>
        <v>0</v>
      </c>
      <c r="J19" s="95">
        <f t="shared" si="21"/>
        <v>0</v>
      </c>
      <c r="K19" s="95">
        <f t="shared" si="22"/>
        <v>0</v>
      </c>
      <c r="L19" s="95">
        <f t="shared" si="23"/>
        <v>0</v>
      </c>
      <c r="M19" s="95">
        <f t="shared" si="24"/>
        <v>0</v>
      </c>
      <c r="N19" s="108">
        <f>'1 melléklet'!M6</f>
        <v>0</v>
      </c>
      <c r="O19" s="65"/>
      <c r="P19" s="59"/>
    </row>
    <row r="20" spans="1:16" x14ac:dyDescent="0.2">
      <c r="A20" s="70" t="s">
        <v>59</v>
      </c>
      <c r="B20" s="95">
        <f t="shared" si="13"/>
        <v>0</v>
      </c>
      <c r="C20" s="95">
        <f t="shared" si="14"/>
        <v>0</v>
      </c>
      <c r="D20" s="95">
        <f t="shared" si="15"/>
        <v>0</v>
      </c>
      <c r="E20" s="95">
        <f t="shared" si="16"/>
        <v>0</v>
      </c>
      <c r="F20" s="95">
        <f t="shared" si="17"/>
        <v>0</v>
      </c>
      <c r="G20" s="95">
        <f t="shared" si="18"/>
        <v>0</v>
      </c>
      <c r="H20" s="95">
        <f t="shared" si="19"/>
        <v>0</v>
      </c>
      <c r="I20" s="95">
        <f t="shared" si="20"/>
        <v>0</v>
      </c>
      <c r="J20" s="95">
        <f t="shared" si="21"/>
        <v>0</v>
      </c>
      <c r="K20" s="95">
        <f t="shared" si="22"/>
        <v>0</v>
      </c>
      <c r="L20" s="95">
        <f t="shared" si="23"/>
        <v>0</v>
      </c>
      <c r="M20" s="95">
        <f t="shared" si="24"/>
        <v>0</v>
      </c>
      <c r="N20" s="108">
        <f>'1 melléklet'!M7</f>
        <v>0</v>
      </c>
      <c r="O20" s="65"/>
      <c r="P20" s="59"/>
    </row>
    <row r="21" spans="1:16" x14ac:dyDescent="0.2">
      <c r="A21" s="70" t="s">
        <v>65</v>
      </c>
      <c r="B21" s="95">
        <f t="shared" si="13"/>
        <v>0</v>
      </c>
      <c r="C21" s="95">
        <f t="shared" si="14"/>
        <v>0</v>
      </c>
      <c r="D21" s="95">
        <f t="shared" si="15"/>
        <v>0</v>
      </c>
      <c r="E21" s="95">
        <f t="shared" si="16"/>
        <v>0</v>
      </c>
      <c r="F21" s="95">
        <f t="shared" si="17"/>
        <v>0</v>
      </c>
      <c r="G21" s="95">
        <f t="shared" si="18"/>
        <v>0</v>
      </c>
      <c r="H21" s="95">
        <f t="shared" si="19"/>
        <v>0</v>
      </c>
      <c r="I21" s="95">
        <f t="shared" si="20"/>
        <v>0</v>
      </c>
      <c r="J21" s="95">
        <f t="shared" si="21"/>
        <v>0</v>
      </c>
      <c r="K21" s="95">
        <f t="shared" si="22"/>
        <v>0</v>
      </c>
      <c r="L21" s="95">
        <f t="shared" si="23"/>
        <v>0</v>
      </c>
      <c r="M21" s="95">
        <f t="shared" si="24"/>
        <v>0</v>
      </c>
      <c r="N21" s="108">
        <f>'1 melléklet'!M11</f>
        <v>0</v>
      </c>
      <c r="O21" s="65"/>
      <c r="P21" s="59"/>
    </row>
    <row r="22" spans="1:16" x14ac:dyDescent="0.2">
      <c r="A22" s="70" t="s">
        <v>66</v>
      </c>
      <c r="B22" s="95">
        <f t="shared" si="13"/>
        <v>0</v>
      </c>
      <c r="C22" s="95">
        <f t="shared" si="14"/>
        <v>0</v>
      </c>
      <c r="D22" s="95">
        <f t="shared" si="15"/>
        <v>0</v>
      </c>
      <c r="E22" s="95">
        <f t="shared" si="16"/>
        <v>0</v>
      </c>
      <c r="F22" s="95">
        <f t="shared" si="17"/>
        <v>0</v>
      </c>
      <c r="G22" s="95">
        <f t="shared" si="18"/>
        <v>0</v>
      </c>
      <c r="H22" s="95">
        <f t="shared" si="19"/>
        <v>0</v>
      </c>
      <c r="I22" s="95">
        <f t="shared" si="20"/>
        <v>0</v>
      </c>
      <c r="J22" s="95">
        <f t="shared" si="21"/>
        <v>0</v>
      </c>
      <c r="K22" s="95">
        <f t="shared" si="22"/>
        <v>0</v>
      </c>
      <c r="L22" s="95">
        <f t="shared" si="23"/>
        <v>0</v>
      </c>
      <c r="M22" s="95">
        <f t="shared" si="24"/>
        <v>0</v>
      </c>
      <c r="N22" s="108">
        <f>'1 melléklet'!M12</f>
        <v>0</v>
      </c>
      <c r="O22" s="65"/>
      <c r="P22" s="59"/>
    </row>
    <row r="23" spans="1:16" x14ac:dyDescent="0.2">
      <c r="A23" s="70" t="s">
        <v>92</v>
      </c>
      <c r="B23" s="95">
        <f t="shared" si="13"/>
        <v>0</v>
      </c>
      <c r="C23" s="95">
        <f t="shared" si="14"/>
        <v>0</v>
      </c>
      <c r="D23" s="95">
        <f t="shared" si="15"/>
        <v>0</v>
      </c>
      <c r="E23" s="95">
        <f t="shared" si="16"/>
        <v>0</v>
      </c>
      <c r="F23" s="95">
        <f t="shared" si="17"/>
        <v>0</v>
      </c>
      <c r="G23" s="95">
        <f t="shared" si="18"/>
        <v>0</v>
      </c>
      <c r="H23" s="95">
        <f t="shared" si="19"/>
        <v>0</v>
      </c>
      <c r="I23" s="95">
        <f t="shared" si="20"/>
        <v>0</v>
      </c>
      <c r="J23" s="95">
        <f t="shared" si="21"/>
        <v>0</v>
      </c>
      <c r="K23" s="95">
        <f t="shared" si="22"/>
        <v>0</v>
      </c>
      <c r="L23" s="95">
        <f t="shared" si="23"/>
        <v>0</v>
      </c>
      <c r="M23" s="95">
        <f t="shared" si="24"/>
        <v>0</v>
      </c>
      <c r="N23" s="108">
        <f>'1 melléklet'!M13</f>
        <v>0</v>
      </c>
      <c r="O23" s="65"/>
      <c r="P23" s="59"/>
    </row>
    <row r="24" spans="1:16" ht="15" customHeight="1" x14ac:dyDescent="0.2">
      <c r="A24" s="70" t="s">
        <v>75</v>
      </c>
      <c r="B24" s="95">
        <f t="shared" si="13"/>
        <v>0</v>
      </c>
      <c r="C24" s="95">
        <f t="shared" si="14"/>
        <v>0</v>
      </c>
      <c r="D24" s="95">
        <f t="shared" si="15"/>
        <v>0</v>
      </c>
      <c r="E24" s="95">
        <f t="shared" si="16"/>
        <v>0</v>
      </c>
      <c r="F24" s="95">
        <f t="shared" si="17"/>
        <v>0</v>
      </c>
      <c r="G24" s="95">
        <f t="shared" si="18"/>
        <v>0</v>
      </c>
      <c r="H24" s="95">
        <f t="shared" si="19"/>
        <v>0</v>
      </c>
      <c r="I24" s="95">
        <f t="shared" si="20"/>
        <v>0</v>
      </c>
      <c r="J24" s="95">
        <f t="shared" si="21"/>
        <v>0</v>
      </c>
      <c r="K24" s="95">
        <f t="shared" si="22"/>
        <v>0</v>
      </c>
      <c r="L24" s="95">
        <f t="shared" si="23"/>
        <v>0</v>
      </c>
      <c r="M24" s="95">
        <f t="shared" si="24"/>
        <v>0</v>
      </c>
      <c r="N24" s="108">
        <f>'1 melléklet'!M17</f>
        <v>0</v>
      </c>
      <c r="O24" s="65"/>
      <c r="P24" s="59"/>
    </row>
    <row r="25" spans="1:16" x14ac:dyDescent="0.2">
      <c r="A25" s="70" t="s">
        <v>77</v>
      </c>
      <c r="B25" s="95">
        <f t="shared" si="13"/>
        <v>0</v>
      </c>
      <c r="C25" s="95">
        <f t="shared" si="14"/>
        <v>0</v>
      </c>
      <c r="D25" s="95">
        <f t="shared" si="15"/>
        <v>0</v>
      </c>
      <c r="E25" s="95">
        <f t="shared" si="16"/>
        <v>0</v>
      </c>
      <c r="F25" s="95">
        <f t="shared" si="17"/>
        <v>0</v>
      </c>
      <c r="G25" s="95">
        <f t="shared" si="18"/>
        <v>0</v>
      </c>
      <c r="H25" s="95">
        <f t="shared" si="19"/>
        <v>0</v>
      </c>
      <c r="I25" s="95">
        <f t="shared" si="20"/>
        <v>0</v>
      </c>
      <c r="J25" s="95">
        <f t="shared" si="21"/>
        <v>0</v>
      </c>
      <c r="K25" s="95">
        <f t="shared" si="22"/>
        <v>0</v>
      </c>
      <c r="L25" s="95">
        <f t="shared" si="23"/>
        <v>0</v>
      </c>
      <c r="M25" s="95">
        <f t="shared" si="24"/>
        <v>0</v>
      </c>
      <c r="N25" s="108">
        <f>'1 melléklet'!M23</f>
        <v>0</v>
      </c>
      <c r="O25" s="65"/>
      <c r="P25" s="59"/>
    </row>
    <row r="26" spans="1:16" ht="24" x14ac:dyDescent="0.2">
      <c r="A26" s="70" t="s">
        <v>192</v>
      </c>
      <c r="B26" s="95">
        <f>(N26/12)</f>
        <v>0</v>
      </c>
      <c r="C26" s="95">
        <f>(N26/12)</f>
        <v>0</v>
      </c>
      <c r="D26" s="95">
        <f>(N26/12)</f>
        <v>0</v>
      </c>
      <c r="E26" s="95">
        <f>(N26/12)</f>
        <v>0</v>
      </c>
      <c r="F26" s="95">
        <f>(N26/12)</f>
        <v>0</v>
      </c>
      <c r="G26" s="95">
        <f>(N26/12)</f>
        <v>0</v>
      </c>
      <c r="H26" s="95">
        <f>(N26/12)</f>
        <v>0</v>
      </c>
      <c r="I26" s="95">
        <f>(N26/12)</f>
        <v>0</v>
      </c>
      <c r="J26" s="95">
        <f>(N26/12)</f>
        <v>0</v>
      </c>
      <c r="K26" s="95">
        <f>(N26/12)</f>
        <v>0</v>
      </c>
      <c r="L26" s="95">
        <f>(N26/12)</f>
        <v>0</v>
      </c>
      <c r="M26" s="95">
        <f>(N26/12)</f>
        <v>0</v>
      </c>
      <c r="N26" s="108">
        <f>'1 melléklet'!M19</f>
        <v>0</v>
      </c>
      <c r="O26" s="65"/>
      <c r="P26" s="59"/>
    </row>
    <row r="27" spans="1:16" x14ac:dyDescent="0.2">
      <c r="A27" s="61" t="s">
        <v>101</v>
      </c>
      <c r="B27" s="95">
        <f t="shared" si="13"/>
        <v>0</v>
      </c>
      <c r="C27" s="95">
        <f t="shared" si="14"/>
        <v>0</v>
      </c>
      <c r="D27" s="95">
        <f t="shared" si="15"/>
        <v>0</v>
      </c>
      <c r="E27" s="95">
        <f t="shared" si="16"/>
        <v>0</v>
      </c>
      <c r="F27" s="95">
        <f t="shared" si="17"/>
        <v>0</v>
      </c>
      <c r="G27" s="95">
        <f t="shared" si="18"/>
        <v>0</v>
      </c>
      <c r="H27" s="95">
        <f t="shared" si="19"/>
        <v>0</v>
      </c>
      <c r="I27" s="95">
        <f t="shared" si="20"/>
        <v>0</v>
      </c>
      <c r="J27" s="95">
        <f t="shared" si="21"/>
        <v>0</v>
      </c>
      <c r="K27" s="95">
        <f t="shared" si="22"/>
        <v>0</v>
      </c>
      <c r="L27" s="95">
        <f t="shared" si="23"/>
        <v>0</v>
      </c>
      <c r="M27" s="95">
        <f t="shared" si="24"/>
        <v>0</v>
      </c>
      <c r="N27" s="108">
        <f>'1 melléklet'!M8+'1 melléklet'!M14</f>
        <v>0</v>
      </c>
      <c r="O27" s="65"/>
      <c r="P27" s="59"/>
    </row>
    <row r="28" spans="1:16" x14ac:dyDescent="0.2">
      <c r="A28" s="62" t="s">
        <v>103</v>
      </c>
      <c r="B28" s="108">
        <f t="shared" ref="B28:M28" si="25">SUM(B16:B27)</f>
        <v>15700925.5</v>
      </c>
      <c r="C28" s="108">
        <f t="shared" si="25"/>
        <v>15700925.5</v>
      </c>
      <c r="D28" s="108">
        <f t="shared" si="25"/>
        <v>15700925.5</v>
      </c>
      <c r="E28" s="108">
        <f t="shared" si="25"/>
        <v>15700925.5</v>
      </c>
      <c r="F28" s="108">
        <f t="shared" si="25"/>
        <v>15700925.5</v>
      </c>
      <c r="G28" s="108">
        <f t="shared" si="25"/>
        <v>15700925.5</v>
      </c>
      <c r="H28" s="108">
        <f t="shared" si="25"/>
        <v>15700925.5</v>
      </c>
      <c r="I28" s="108">
        <f t="shared" si="25"/>
        <v>15700925.5</v>
      </c>
      <c r="J28" s="108">
        <f t="shared" si="25"/>
        <v>15700925.5</v>
      </c>
      <c r="K28" s="108">
        <f t="shared" si="25"/>
        <v>15700925.5</v>
      </c>
      <c r="L28" s="108">
        <f t="shared" si="25"/>
        <v>15700925.5</v>
      </c>
      <c r="M28" s="108">
        <f t="shared" si="25"/>
        <v>15700925.5</v>
      </c>
      <c r="N28" s="108">
        <f>SUM(B28:M28)</f>
        <v>188411106</v>
      </c>
      <c r="O28" s="59"/>
      <c r="P28" s="59"/>
    </row>
    <row r="29" spans="1:16" x14ac:dyDescent="0.2">
      <c r="A29" s="61" t="s">
        <v>104</v>
      </c>
      <c r="B29" s="95" t="e">
        <f>($N$29/12)</f>
        <v>#REF!</v>
      </c>
      <c r="C29" s="95" t="e">
        <f t="shared" ref="C29:M29" si="26">($N$29/12)</f>
        <v>#REF!</v>
      </c>
      <c r="D29" s="95" t="e">
        <f t="shared" si="26"/>
        <v>#REF!</v>
      </c>
      <c r="E29" s="95" t="e">
        <f t="shared" si="26"/>
        <v>#REF!</v>
      </c>
      <c r="F29" s="95" t="e">
        <f t="shared" si="26"/>
        <v>#REF!</v>
      </c>
      <c r="G29" s="95" t="e">
        <f t="shared" si="26"/>
        <v>#REF!</v>
      </c>
      <c r="H29" s="95" t="e">
        <f t="shared" si="26"/>
        <v>#REF!</v>
      </c>
      <c r="I29" s="95" t="e">
        <f t="shared" si="26"/>
        <v>#REF!</v>
      </c>
      <c r="J29" s="95" t="e">
        <f t="shared" si="26"/>
        <v>#REF!</v>
      </c>
      <c r="K29" s="95" t="e">
        <f t="shared" si="26"/>
        <v>#REF!</v>
      </c>
      <c r="L29" s="95" t="e">
        <f t="shared" si="26"/>
        <v>#REF!</v>
      </c>
      <c r="M29" s="95" t="e">
        <f t="shared" si="26"/>
        <v>#REF!</v>
      </c>
      <c r="N29" s="108" t="e">
        <f>#REF!</f>
        <v>#REF!</v>
      </c>
      <c r="O29" s="63"/>
      <c r="P29" s="59"/>
    </row>
    <row r="30" spans="1:16" x14ac:dyDescent="0.2">
      <c r="A30" s="56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</row>
    <row r="31" spans="1:16" x14ac:dyDescent="0.2">
      <c r="A31" s="66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</row>
    <row r="32" spans="1:16" x14ac:dyDescent="0.2">
      <c r="A32" s="62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63"/>
    </row>
    <row r="33" spans="1:14" x14ac:dyDescent="0.2">
      <c r="B33" s="58"/>
      <c r="N33" s="59"/>
    </row>
    <row r="34" spans="1:14" x14ac:dyDescent="0.2">
      <c r="B34" s="58"/>
      <c r="N34" s="59"/>
    </row>
    <row r="35" spans="1:14" x14ac:dyDescent="0.2">
      <c r="B35" s="58"/>
      <c r="N35" s="59"/>
    </row>
    <row r="36" spans="1:14" x14ac:dyDescent="0.2">
      <c r="B36" s="58"/>
      <c r="F36" s="77"/>
      <c r="N36" s="59"/>
    </row>
    <row r="37" spans="1:14" x14ac:dyDescent="0.2">
      <c r="N37" s="59"/>
    </row>
    <row r="38" spans="1:14" x14ac:dyDescent="0.2">
      <c r="N38" s="59"/>
    </row>
    <row r="39" spans="1:14" x14ac:dyDescent="0.2">
      <c r="B39" s="59"/>
      <c r="N39" s="59"/>
    </row>
    <row r="40" spans="1:14" x14ac:dyDescent="0.2">
      <c r="A40" s="68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59"/>
    </row>
    <row r="41" spans="1:14" x14ac:dyDescent="0.2">
      <c r="A41" s="69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</row>
    <row r="42" spans="1:14" x14ac:dyDescent="0.2">
      <c r="B42" s="59"/>
    </row>
    <row r="43" spans="1:14" x14ac:dyDescent="0.2">
      <c r="B43" s="59"/>
    </row>
  </sheetData>
  <phoneticPr fontId="17" type="noConversion"/>
  <printOptions headings="1" gridLines="1"/>
  <pageMargins left="0.74803149606299213" right="0.74803149606299213" top="1.3385826771653544" bottom="0" header="0.51181102362204722" footer="0.51181102362204722"/>
  <pageSetup paperSize="9" orientation="landscape" r:id="rId1"/>
  <headerFooter alignWithMargins="0">
    <oddHeader>&amp;C&amp;"Arial,Félkövér"&amp;11VÉSZTŐ VÁROS ÖNKORMÁNYZATELŐIRÁNYZAT FELHASZNÁLÁSI ÜTEMTERVE2017 ÉV&amp;R11. melléklet a ........./20.....(.........) önkormányzati  rendelethezadatok E Ft-ban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/>
  </sheetPr>
  <dimension ref="A1:H18"/>
  <sheetViews>
    <sheetView view="pageLayout" workbookViewId="0">
      <selection activeCell="G49" sqref="G49"/>
    </sheetView>
  </sheetViews>
  <sheetFormatPr defaultColWidth="9.140625" defaultRowHeight="15" x14ac:dyDescent="0.25"/>
  <cols>
    <col min="1" max="1" width="6.28515625" style="35" customWidth="1"/>
    <col min="2" max="2" width="36.42578125" style="35" customWidth="1"/>
    <col min="3" max="3" width="18.42578125" style="34" customWidth="1"/>
    <col min="4" max="4" width="19.42578125" style="34" customWidth="1"/>
    <col min="5" max="5" width="6.5703125" style="35" customWidth="1"/>
    <col min="6" max="6" width="27.5703125" style="35" customWidth="1"/>
    <col min="7" max="7" width="13.85546875" style="35" customWidth="1"/>
    <col min="8" max="8" width="15.140625" style="35" customWidth="1"/>
    <col min="9" max="16384" width="9.140625" style="35"/>
  </cols>
  <sheetData>
    <row r="1" spans="1:8" ht="33" customHeight="1" x14ac:dyDescent="0.25">
      <c r="A1" s="46" t="s">
        <v>123</v>
      </c>
      <c r="B1" s="46" t="s">
        <v>124</v>
      </c>
      <c r="C1" s="192" t="s">
        <v>125</v>
      </c>
      <c r="D1" s="192" t="s">
        <v>126</v>
      </c>
      <c r="G1" s="51"/>
      <c r="H1" s="51"/>
    </row>
    <row r="2" spans="1:8" x14ac:dyDescent="0.25">
      <c r="B2" s="164"/>
      <c r="C2" s="47"/>
      <c r="D2" s="53"/>
      <c r="G2" s="47"/>
      <c r="H2" s="53"/>
    </row>
    <row r="3" spans="1:8" ht="30" x14ac:dyDescent="0.25">
      <c r="A3" s="191">
        <v>1</v>
      </c>
      <c r="B3" s="83" t="s">
        <v>329</v>
      </c>
      <c r="C3" s="47">
        <v>452000</v>
      </c>
      <c r="D3" s="47">
        <v>452000</v>
      </c>
      <c r="G3" s="47"/>
      <c r="H3" s="53"/>
    </row>
    <row r="4" spans="1:8" x14ac:dyDescent="0.25">
      <c r="A4" s="35">
        <v>2</v>
      </c>
      <c r="B4" s="82" t="s">
        <v>328</v>
      </c>
      <c r="C4" s="34">
        <v>220000</v>
      </c>
      <c r="D4" s="34">
        <v>220000</v>
      </c>
    </row>
    <row r="5" spans="1:8" ht="30" x14ac:dyDescent="0.25">
      <c r="A5" s="191">
        <v>3</v>
      </c>
      <c r="B5" s="82" t="s">
        <v>330</v>
      </c>
      <c r="C5" s="34">
        <v>206514</v>
      </c>
      <c r="D5" s="34">
        <v>206514</v>
      </c>
    </row>
    <row r="6" spans="1:8" x14ac:dyDescent="0.25">
      <c r="A6" s="44"/>
      <c r="B6" s="12"/>
    </row>
    <row r="7" spans="1:8" x14ac:dyDescent="0.25">
      <c r="A7" s="73"/>
      <c r="B7" s="43" t="s">
        <v>13</v>
      </c>
      <c r="C7" s="43">
        <f>SUM(C2:C6)</f>
        <v>878514</v>
      </c>
      <c r="D7" s="43">
        <f>SUM(D2:D6)</f>
        <v>878514</v>
      </c>
      <c r="G7" s="43"/>
      <c r="H7" s="45"/>
    </row>
    <row r="8" spans="1:8" x14ac:dyDescent="0.25">
      <c r="A8" s="73"/>
      <c r="B8" s="76"/>
      <c r="C8" s="35"/>
      <c r="D8" s="35"/>
    </row>
    <row r="9" spans="1:8" x14ac:dyDescent="0.25">
      <c r="A9" s="73"/>
      <c r="B9" s="76"/>
      <c r="C9" s="35"/>
      <c r="D9" s="35"/>
    </row>
    <row r="10" spans="1:8" x14ac:dyDescent="0.25">
      <c r="A10" s="73"/>
      <c r="B10" s="76"/>
      <c r="C10" s="35"/>
      <c r="D10" s="35"/>
    </row>
    <row r="11" spans="1:8" x14ac:dyDescent="0.25">
      <c r="B11" s="44"/>
      <c r="E11" s="73"/>
      <c r="F11" s="76"/>
    </row>
    <row r="12" spans="1:8" x14ac:dyDescent="0.25">
      <c r="E12" s="73"/>
      <c r="F12" s="76"/>
    </row>
    <row r="13" spans="1:8" x14ac:dyDescent="0.25">
      <c r="B13" s="44"/>
      <c r="E13" s="73"/>
      <c r="F13" s="76"/>
    </row>
    <row r="14" spans="1:8" x14ac:dyDescent="0.25">
      <c r="B14" s="44"/>
    </row>
    <row r="15" spans="1:8" x14ac:dyDescent="0.25">
      <c r="B15" s="44"/>
    </row>
    <row r="16" spans="1:8" x14ac:dyDescent="0.25">
      <c r="B16" s="48"/>
      <c r="C16" s="48"/>
    </row>
    <row r="17" spans="2:3" x14ac:dyDescent="0.25">
      <c r="B17" s="44"/>
    </row>
    <row r="18" spans="2:3" x14ac:dyDescent="0.25">
      <c r="B18" s="74"/>
      <c r="C18" s="75"/>
    </row>
  </sheetData>
  <phoneticPr fontId="17" type="noConversion"/>
  <printOptions headings="1" gridLines="1"/>
  <pageMargins left="0.78740157480314965" right="0.78740157480314965" top="1.7322834645669292" bottom="0.98425196850393704" header="0.51181102362204722" footer="0.51181102362204722"/>
  <pageSetup paperSize="9" orientation="portrait" r:id="rId1"/>
  <headerFooter alignWithMargins="0">
    <oddHeader>&amp;C&amp;"Arial,Félkövér"&amp;11VÉSZTŐ VÁROS ÖNKORMÁNYZAT EURÓPAI UNIÓS FORRÁSBÓL MEGVALÓSULÓPROJEKTEK BEVÉTELEI ÉS KIADÁSAI ,EU-S PROJEKTEHEZ TÖRTÉNŐ HOZZÁJÁRULÁSOK&amp;R12. melléklet a ......./20...(........) önkormányzati rendelethezadatok E Ft-ban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/>
  </sheetPr>
  <dimension ref="A1:F15"/>
  <sheetViews>
    <sheetView view="pageLayout" workbookViewId="0">
      <selection activeCell="G49" sqref="G49"/>
    </sheetView>
  </sheetViews>
  <sheetFormatPr defaultRowHeight="12.75" x14ac:dyDescent="0.2"/>
  <cols>
    <col min="1" max="1" width="6" customWidth="1"/>
    <col min="2" max="2" width="34.28515625" customWidth="1"/>
    <col min="3" max="3" width="13.28515625" customWidth="1"/>
    <col min="4" max="4" width="12.5703125" customWidth="1"/>
    <col min="5" max="5" width="13.140625" customWidth="1"/>
  </cols>
  <sheetData>
    <row r="1" spans="1:6" x14ac:dyDescent="0.2">
      <c r="A1" s="768"/>
      <c r="B1" s="770" t="s">
        <v>6</v>
      </c>
      <c r="C1" s="772" t="s">
        <v>121</v>
      </c>
      <c r="D1" s="772" t="s">
        <v>248</v>
      </c>
      <c r="E1" s="772" t="s">
        <v>122</v>
      </c>
    </row>
    <row r="2" spans="1:6" x14ac:dyDescent="0.2">
      <c r="A2" s="769"/>
      <c r="B2" s="771"/>
      <c r="C2" s="772"/>
      <c r="D2" s="773"/>
      <c r="E2" s="772"/>
    </row>
    <row r="3" spans="1:6" x14ac:dyDescent="0.2">
      <c r="A3" s="769"/>
      <c r="B3" s="771"/>
      <c r="C3" s="772"/>
      <c r="D3" s="773"/>
      <c r="E3" s="772"/>
    </row>
    <row r="4" spans="1:6" x14ac:dyDescent="0.2">
      <c r="A4" s="769"/>
      <c r="B4" s="771"/>
      <c r="C4" s="772"/>
      <c r="D4" s="773"/>
      <c r="E4" s="772"/>
    </row>
    <row r="5" spans="1:6" ht="15" x14ac:dyDescent="0.25">
      <c r="A5" s="37"/>
      <c r="B5" s="38" t="s">
        <v>39</v>
      </c>
      <c r="C5" s="766"/>
      <c r="D5" s="767"/>
      <c r="E5" s="767"/>
    </row>
    <row r="6" spans="1:6" ht="15" x14ac:dyDescent="0.25">
      <c r="A6" s="39">
        <v>1</v>
      </c>
      <c r="B6" s="40" t="s">
        <v>136</v>
      </c>
      <c r="C6" s="41">
        <f>D6+E6</f>
        <v>25203</v>
      </c>
      <c r="D6" s="34">
        <v>20000</v>
      </c>
      <c r="E6" s="34">
        <v>5203</v>
      </c>
      <c r="F6" s="48"/>
    </row>
    <row r="7" spans="1:6" ht="15" x14ac:dyDescent="0.25">
      <c r="A7" s="39">
        <v>2</v>
      </c>
      <c r="B7" s="40" t="s">
        <v>137</v>
      </c>
      <c r="C7" s="41">
        <f>D7+E7</f>
        <v>25210</v>
      </c>
      <c r="D7" s="34">
        <v>25000</v>
      </c>
      <c r="E7" s="34">
        <v>210</v>
      </c>
      <c r="F7" s="48"/>
    </row>
    <row r="8" spans="1:6" ht="15" x14ac:dyDescent="0.25">
      <c r="A8" s="39">
        <v>3</v>
      </c>
      <c r="B8" s="40"/>
      <c r="C8" s="41"/>
      <c r="D8" s="34"/>
      <c r="E8" s="34"/>
      <c r="F8" s="48"/>
    </row>
    <row r="9" spans="1:6" ht="15" x14ac:dyDescent="0.25">
      <c r="A9" s="39"/>
      <c r="B9" s="40"/>
      <c r="C9" s="41"/>
      <c r="D9" s="34"/>
      <c r="E9" s="34"/>
      <c r="F9" s="48"/>
    </row>
    <row r="10" spans="1:6" ht="15" x14ac:dyDescent="0.25">
      <c r="A10" s="39"/>
      <c r="B10" s="36" t="s">
        <v>13</v>
      </c>
      <c r="C10" s="42">
        <f>SUM(C6:C8)</f>
        <v>50413</v>
      </c>
      <c r="D10" s="42">
        <f>SUM(D6:D8)</f>
        <v>45000</v>
      </c>
      <c r="E10" s="42">
        <f>E6+E7+E8</f>
        <v>5413</v>
      </c>
    </row>
    <row r="15" spans="1:6" x14ac:dyDescent="0.2">
      <c r="D15" s="78"/>
    </row>
  </sheetData>
  <mergeCells count="6">
    <mergeCell ref="C5:E5"/>
    <mergeCell ref="A1:A4"/>
    <mergeCell ref="B1:B4"/>
    <mergeCell ref="C1:C4"/>
    <mergeCell ref="D1:D4"/>
    <mergeCell ref="E1:E4"/>
  </mergeCells>
  <phoneticPr fontId="17" type="noConversion"/>
  <printOptions headings="1" gridLines="1"/>
  <pageMargins left="0.75" right="0.75" top="1.71" bottom="1" header="0.5" footer="0.5"/>
  <pageSetup paperSize="9" orientation="portrait" r:id="rId1"/>
  <headerFooter alignWithMargins="0">
    <oddHeader>&amp;C&amp;"Arial,Félkövér"&amp;11VÉSZTŐ VÁROS ÖNKORMÁNYZATA ÁLTAL NYÚJTOTT KEDVEZMÉNYEK2017 ÉV&amp;R13. melléklet a ....../20....(.......) önkormányzati rendelethezadatok E Ft-ban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J53"/>
  <sheetViews>
    <sheetView view="pageLayout" workbookViewId="0">
      <selection activeCell="G49" sqref="G49"/>
    </sheetView>
  </sheetViews>
  <sheetFormatPr defaultColWidth="9.140625" defaultRowHeight="15" x14ac:dyDescent="0.25"/>
  <cols>
    <col min="1" max="1" width="4.7109375" style="35" customWidth="1"/>
    <col min="2" max="2" width="34.85546875" style="35" customWidth="1"/>
    <col min="3" max="3" width="6.140625" style="35" customWidth="1"/>
    <col min="4" max="6" width="10.42578125" style="34" customWidth="1"/>
    <col min="7" max="7" width="10" style="34" customWidth="1"/>
    <col min="8" max="8" width="9.140625" style="35"/>
    <col min="9" max="9" width="34" style="35" customWidth="1"/>
    <col min="10" max="10" width="11.7109375" style="35" customWidth="1"/>
    <col min="11" max="16384" width="9.140625" style="35"/>
  </cols>
  <sheetData>
    <row r="1" spans="1:10" ht="30" x14ac:dyDescent="0.25">
      <c r="A1" s="109"/>
      <c r="B1" s="109"/>
      <c r="C1" s="110" t="s">
        <v>188</v>
      </c>
      <c r="D1" s="111" t="s">
        <v>163</v>
      </c>
      <c r="E1" s="111" t="s">
        <v>138</v>
      </c>
      <c r="F1" s="111" t="s">
        <v>164</v>
      </c>
      <c r="G1" s="110" t="s">
        <v>189</v>
      </c>
    </row>
    <row r="2" spans="1:10" x14ac:dyDescent="0.25">
      <c r="A2" s="112" t="s">
        <v>0</v>
      </c>
      <c r="B2" s="113"/>
      <c r="C2" s="113"/>
      <c r="D2" s="114"/>
      <c r="E2" s="114"/>
      <c r="F2" s="114"/>
      <c r="G2" s="109"/>
      <c r="J2" s="47"/>
    </row>
    <row r="3" spans="1:10" x14ac:dyDescent="0.25">
      <c r="A3" s="115" t="s">
        <v>193</v>
      </c>
      <c r="B3" s="116" t="s">
        <v>57</v>
      </c>
      <c r="C3" s="117" t="s">
        <v>146</v>
      </c>
      <c r="D3" s="114">
        <f>'9 melléklet'!C3</f>
        <v>0</v>
      </c>
      <c r="E3" s="114">
        <f>(D3*1.05)</f>
        <v>0</v>
      </c>
      <c r="F3" s="114">
        <f>(E3*1.05)</f>
        <v>0</v>
      </c>
      <c r="G3" s="109">
        <f>F3*1.05</f>
        <v>0</v>
      </c>
      <c r="J3" s="47"/>
    </row>
    <row r="4" spans="1:10" x14ac:dyDescent="0.25">
      <c r="A4" s="115" t="s">
        <v>194</v>
      </c>
      <c r="B4" s="116" t="s">
        <v>1</v>
      </c>
      <c r="C4" s="117" t="s">
        <v>148</v>
      </c>
      <c r="D4" s="114">
        <f>'9 melléklet'!C4</f>
        <v>525000</v>
      </c>
      <c r="E4" s="114">
        <f t="shared" ref="E4:E14" si="0">(D4*1.05)</f>
        <v>551250</v>
      </c>
      <c r="F4" s="114">
        <f t="shared" ref="F4:F14" si="1">(E4*1.05)</f>
        <v>578812.5</v>
      </c>
      <c r="G4" s="109">
        <f t="shared" ref="G4:G30" si="2">F4*1.05</f>
        <v>607753.125</v>
      </c>
      <c r="J4" s="47"/>
    </row>
    <row r="5" spans="1:10" ht="23.25" customHeight="1" x14ac:dyDescent="0.25">
      <c r="A5" s="115" t="s">
        <v>195</v>
      </c>
      <c r="B5" s="116" t="s">
        <v>72</v>
      </c>
      <c r="C5" s="117" t="s">
        <v>185</v>
      </c>
      <c r="D5" s="114">
        <f>'9 melléklet'!C5</f>
        <v>0</v>
      </c>
      <c r="E5" s="114">
        <f t="shared" si="0"/>
        <v>0</v>
      </c>
      <c r="F5" s="114">
        <f t="shared" si="1"/>
        <v>0</v>
      </c>
      <c r="G5" s="109">
        <f t="shared" si="2"/>
        <v>0</v>
      </c>
      <c r="J5" s="47"/>
    </row>
    <row r="6" spans="1:10" ht="24" x14ac:dyDescent="0.25">
      <c r="A6" s="115" t="s">
        <v>196</v>
      </c>
      <c r="B6" s="116" t="s">
        <v>70</v>
      </c>
      <c r="C6" s="117" t="s">
        <v>186</v>
      </c>
      <c r="D6" s="114">
        <f>'9 melléklet'!C6</f>
        <v>0</v>
      </c>
      <c r="E6" s="114">
        <f t="shared" si="0"/>
        <v>0</v>
      </c>
      <c r="F6" s="114">
        <f t="shared" si="1"/>
        <v>0</v>
      </c>
      <c r="G6" s="109">
        <f t="shared" si="2"/>
        <v>0</v>
      </c>
      <c r="J6" s="47"/>
    </row>
    <row r="7" spans="1:10" x14ac:dyDescent="0.25">
      <c r="A7" s="115" t="s">
        <v>130</v>
      </c>
      <c r="B7" s="116" t="s">
        <v>64</v>
      </c>
      <c r="C7" s="117" t="s">
        <v>153</v>
      </c>
      <c r="D7" s="114">
        <f>'9 melléklet'!C18</f>
        <v>0</v>
      </c>
      <c r="E7" s="114">
        <f t="shared" si="0"/>
        <v>0</v>
      </c>
      <c r="F7" s="114">
        <f t="shared" si="1"/>
        <v>0</v>
      </c>
      <c r="G7" s="109">
        <f t="shared" si="2"/>
        <v>0</v>
      </c>
      <c r="J7" s="47"/>
    </row>
    <row r="8" spans="1:10" ht="24" x14ac:dyDescent="0.25">
      <c r="A8" s="115" t="s">
        <v>197</v>
      </c>
      <c r="B8" s="116" t="s">
        <v>73</v>
      </c>
      <c r="C8" s="117" t="s">
        <v>154</v>
      </c>
      <c r="D8" s="114">
        <f>'9 melléklet'!C19</f>
        <v>0</v>
      </c>
      <c r="E8" s="114">
        <f t="shared" si="0"/>
        <v>0</v>
      </c>
      <c r="F8" s="114">
        <f t="shared" si="1"/>
        <v>0</v>
      </c>
      <c r="G8" s="109">
        <f t="shared" si="2"/>
        <v>0</v>
      </c>
      <c r="J8" s="47"/>
    </row>
    <row r="9" spans="1:10" ht="24" x14ac:dyDescent="0.25">
      <c r="A9" s="115" t="s">
        <v>198</v>
      </c>
      <c r="B9" s="116" t="s">
        <v>71</v>
      </c>
      <c r="C9" s="117" t="s">
        <v>151</v>
      </c>
      <c r="D9" s="114">
        <f>'9 melléklet'!C20</f>
        <v>0</v>
      </c>
      <c r="E9" s="114">
        <f t="shared" si="0"/>
        <v>0</v>
      </c>
      <c r="F9" s="114">
        <f t="shared" si="1"/>
        <v>0</v>
      </c>
      <c r="G9" s="109">
        <f t="shared" si="2"/>
        <v>0</v>
      </c>
      <c r="J9" s="47"/>
    </row>
    <row r="10" spans="1:10" x14ac:dyDescent="0.25">
      <c r="A10" s="115" t="s">
        <v>199</v>
      </c>
      <c r="B10" s="116" t="s">
        <v>78</v>
      </c>
      <c r="C10" s="117" t="s">
        <v>182</v>
      </c>
      <c r="D10" s="114">
        <f>'9 melléklet'!C16+'9 melléklet'!C29</f>
        <v>187886106</v>
      </c>
      <c r="E10" s="114">
        <f t="shared" si="0"/>
        <v>197280411.30000001</v>
      </c>
      <c r="F10" s="114">
        <f t="shared" si="1"/>
        <v>207144431.86500001</v>
      </c>
      <c r="G10" s="109">
        <f t="shared" si="2"/>
        <v>217501653.45825002</v>
      </c>
      <c r="J10" s="47"/>
    </row>
    <row r="11" spans="1:10" x14ac:dyDescent="0.25">
      <c r="A11" s="115" t="s">
        <v>200</v>
      </c>
      <c r="B11" s="116" t="s">
        <v>79</v>
      </c>
      <c r="C11" s="117" t="s">
        <v>183</v>
      </c>
      <c r="D11" s="114">
        <v>0</v>
      </c>
      <c r="E11" s="114">
        <f t="shared" si="0"/>
        <v>0</v>
      </c>
      <c r="F11" s="114">
        <f t="shared" si="1"/>
        <v>0</v>
      </c>
      <c r="G11" s="109">
        <f t="shared" si="2"/>
        <v>0</v>
      </c>
      <c r="J11" s="47"/>
    </row>
    <row r="12" spans="1:10" x14ac:dyDescent="0.25">
      <c r="A12" s="115" t="s">
        <v>201</v>
      </c>
      <c r="B12" s="116" t="s">
        <v>74</v>
      </c>
      <c r="C12" s="117" t="s">
        <v>165</v>
      </c>
      <c r="D12" s="114">
        <v>0</v>
      </c>
      <c r="E12" s="114">
        <f t="shared" si="0"/>
        <v>0</v>
      </c>
      <c r="F12" s="114">
        <f t="shared" si="1"/>
        <v>0</v>
      </c>
      <c r="G12" s="109">
        <f t="shared" si="2"/>
        <v>0</v>
      </c>
      <c r="J12" s="47"/>
    </row>
    <row r="13" spans="1:10" x14ac:dyDescent="0.25">
      <c r="A13" s="115" t="s">
        <v>202</v>
      </c>
      <c r="B13" s="116" t="s">
        <v>76</v>
      </c>
      <c r="C13" s="117" t="s">
        <v>166</v>
      </c>
      <c r="D13" s="114">
        <v>0</v>
      </c>
      <c r="E13" s="114">
        <f t="shared" si="0"/>
        <v>0</v>
      </c>
      <c r="F13" s="114">
        <f t="shared" si="1"/>
        <v>0</v>
      </c>
      <c r="G13" s="109">
        <f t="shared" si="2"/>
        <v>0</v>
      </c>
      <c r="J13" s="47"/>
    </row>
    <row r="14" spans="1:10" ht="24" x14ac:dyDescent="0.25">
      <c r="A14" s="115" t="s">
        <v>203</v>
      </c>
      <c r="B14" s="116" t="s">
        <v>187</v>
      </c>
      <c r="C14" s="117" t="s">
        <v>167</v>
      </c>
      <c r="D14" s="114"/>
      <c r="E14" s="114">
        <f t="shared" si="0"/>
        <v>0</v>
      </c>
      <c r="F14" s="114">
        <f t="shared" si="1"/>
        <v>0</v>
      </c>
      <c r="G14" s="109">
        <f t="shared" si="2"/>
        <v>0</v>
      </c>
      <c r="J14" s="47"/>
    </row>
    <row r="15" spans="1:10" x14ac:dyDescent="0.25">
      <c r="A15" s="115"/>
      <c r="B15" s="118" t="s">
        <v>4</v>
      </c>
      <c r="C15" s="118"/>
      <c r="D15" s="119">
        <f>SUM(D3:D14)</f>
        <v>188411106</v>
      </c>
      <c r="E15" s="119">
        <f>SUM(E3:E14)</f>
        <v>197831661.30000001</v>
      </c>
      <c r="F15" s="119">
        <f>SUM(F3:F14)</f>
        <v>207723244.36500001</v>
      </c>
      <c r="G15" s="118">
        <f t="shared" si="2"/>
        <v>218109406.58325002</v>
      </c>
      <c r="J15" s="52"/>
    </row>
    <row r="16" spans="1:10" x14ac:dyDescent="0.25">
      <c r="A16" s="115"/>
      <c r="B16" s="109"/>
      <c r="C16" s="109"/>
      <c r="D16" s="109"/>
      <c r="E16" s="109"/>
      <c r="F16" s="109"/>
      <c r="G16" s="109"/>
    </row>
    <row r="17" spans="1:7" x14ac:dyDescent="0.25">
      <c r="A17" s="115"/>
      <c r="B17" s="113"/>
      <c r="C17" s="113"/>
      <c r="D17" s="109"/>
      <c r="E17" s="109"/>
      <c r="F17" s="109"/>
      <c r="G17" s="109"/>
    </row>
    <row r="18" spans="1:7" x14ac:dyDescent="0.25">
      <c r="A18" s="115" t="s">
        <v>204</v>
      </c>
      <c r="B18" s="95" t="s">
        <v>2</v>
      </c>
      <c r="C18" s="117" t="s">
        <v>172</v>
      </c>
      <c r="D18" s="109">
        <f>'9 melléklet'!C8</f>
        <v>144620723</v>
      </c>
      <c r="E18" s="109">
        <f t="shared" ref="E18:E28" si="3">(D18*1.05)</f>
        <v>151851759.15000001</v>
      </c>
      <c r="F18" s="109">
        <f t="shared" ref="F18:F28" si="4">(E18*1.05)</f>
        <v>159444347.10750002</v>
      </c>
      <c r="G18" s="109">
        <f t="shared" si="2"/>
        <v>167416564.46287504</v>
      </c>
    </row>
    <row r="19" spans="1:7" ht="24.75" x14ac:dyDescent="0.25">
      <c r="A19" s="115" t="s">
        <v>205</v>
      </c>
      <c r="B19" s="117" t="s">
        <v>58</v>
      </c>
      <c r="C19" s="117" t="s">
        <v>173</v>
      </c>
      <c r="D19" s="109">
        <f>'9 melléklet'!C9</f>
        <v>19580382</v>
      </c>
      <c r="E19" s="109">
        <f t="shared" si="3"/>
        <v>20559401.100000001</v>
      </c>
      <c r="F19" s="109">
        <f t="shared" si="4"/>
        <v>21587371.155000001</v>
      </c>
      <c r="G19" s="109">
        <f t="shared" si="2"/>
        <v>22666739.712750003</v>
      </c>
    </row>
    <row r="20" spans="1:7" x14ac:dyDescent="0.25">
      <c r="A20" s="115" t="s">
        <v>206</v>
      </c>
      <c r="B20" s="95" t="s">
        <v>3</v>
      </c>
      <c r="C20" s="117" t="s">
        <v>175</v>
      </c>
      <c r="D20" s="109">
        <f>'9 melléklet'!C10</f>
        <v>24210001</v>
      </c>
      <c r="E20" s="109">
        <f t="shared" si="3"/>
        <v>25420501.050000001</v>
      </c>
      <c r="F20" s="109">
        <f t="shared" si="4"/>
        <v>26691526.102500003</v>
      </c>
      <c r="G20" s="109">
        <f t="shared" si="2"/>
        <v>28026102.407625005</v>
      </c>
    </row>
    <row r="21" spans="1:7" x14ac:dyDescent="0.25">
      <c r="A21" s="115" t="s">
        <v>207</v>
      </c>
      <c r="B21" s="95" t="s">
        <v>52</v>
      </c>
      <c r="C21" s="117" t="s">
        <v>176</v>
      </c>
      <c r="D21" s="109">
        <f>'9 melléklet'!C11</f>
        <v>0</v>
      </c>
      <c r="E21" s="109">
        <f t="shared" si="3"/>
        <v>0</v>
      </c>
      <c r="F21" s="109">
        <f t="shared" si="4"/>
        <v>0</v>
      </c>
      <c r="G21" s="109">
        <f t="shared" si="2"/>
        <v>0</v>
      </c>
    </row>
    <row r="22" spans="1:7" x14ac:dyDescent="0.25">
      <c r="A22" s="115" t="s">
        <v>208</v>
      </c>
      <c r="B22" s="95" t="s">
        <v>59</v>
      </c>
      <c r="C22" s="117" t="s">
        <v>177</v>
      </c>
      <c r="D22" s="109">
        <f>'9 melléklet'!C12</f>
        <v>0</v>
      </c>
      <c r="E22" s="109">
        <f t="shared" si="3"/>
        <v>0</v>
      </c>
      <c r="F22" s="109">
        <f t="shared" si="4"/>
        <v>0</v>
      </c>
      <c r="G22" s="109">
        <f t="shared" si="2"/>
        <v>0</v>
      </c>
    </row>
    <row r="23" spans="1:7" x14ac:dyDescent="0.25">
      <c r="A23" s="115" t="s">
        <v>209</v>
      </c>
      <c r="B23" s="95" t="s">
        <v>65</v>
      </c>
      <c r="C23" s="117" t="s">
        <v>179</v>
      </c>
      <c r="D23" s="109">
        <f>'9 melléklet'!C22</f>
        <v>0</v>
      </c>
      <c r="E23" s="109">
        <f t="shared" si="3"/>
        <v>0</v>
      </c>
      <c r="F23" s="109">
        <f t="shared" si="4"/>
        <v>0</v>
      </c>
      <c r="G23" s="109">
        <f t="shared" si="2"/>
        <v>0</v>
      </c>
    </row>
    <row r="24" spans="1:7" x14ac:dyDescent="0.25">
      <c r="A24" s="115" t="s">
        <v>210</v>
      </c>
      <c r="B24" s="95" t="s">
        <v>66</v>
      </c>
      <c r="C24" s="117" t="s">
        <v>180</v>
      </c>
      <c r="D24" s="109">
        <f>'9 melléklet'!C23</f>
        <v>0</v>
      </c>
      <c r="E24" s="109">
        <f t="shared" si="3"/>
        <v>0</v>
      </c>
      <c r="F24" s="109">
        <f t="shared" si="4"/>
        <v>0</v>
      </c>
      <c r="G24" s="109">
        <f t="shared" si="2"/>
        <v>0</v>
      </c>
    </row>
    <row r="25" spans="1:7" x14ac:dyDescent="0.25">
      <c r="A25" s="115" t="s">
        <v>211</v>
      </c>
      <c r="B25" s="95" t="s">
        <v>92</v>
      </c>
      <c r="C25" s="117" t="s">
        <v>181</v>
      </c>
      <c r="D25" s="109">
        <f>'9 melléklet'!C24</f>
        <v>0</v>
      </c>
      <c r="E25" s="109">
        <f t="shared" si="3"/>
        <v>0</v>
      </c>
      <c r="F25" s="109">
        <f t="shared" si="4"/>
        <v>0</v>
      </c>
      <c r="G25" s="109">
        <f t="shared" si="2"/>
        <v>0</v>
      </c>
    </row>
    <row r="26" spans="1:7" x14ac:dyDescent="0.25">
      <c r="A26" s="115" t="s">
        <v>212</v>
      </c>
      <c r="B26" s="95" t="s">
        <v>75</v>
      </c>
      <c r="C26" s="120" t="s">
        <v>168</v>
      </c>
      <c r="D26" s="109"/>
      <c r="E26" s="109"/>
      <c r="F26" s="109"/>
      <c r="G26" s="109"/>
    </row>
    <row r="27" spans="1:7" x14ac:dyDescent="0.25">
      <c r="A27" s="115" t="s">
        <v>213</v>
      </c>
      <c r="B27" s="95" t="s">
        <v>77</v>
      </c>
      <c r="C27" s="120" t="s">
        <v>169</v>
      </c>
      <c r="D27" s="109">
        <v>0</v>
      </c>
      <c r="E27" s="109">
        <f t="shared" si="3"/>
        <v>0</v>
      </c>
      <c r="F27" s="109">
        <f t="shared" si="4"/>
        <v>0</v>
      </c>
      <c r="G27" s="109">
        <f t="shared" si="2"/>
        <v>0</v>
      </c>
    </row>
    <row r="28" spans="1:7" x14ac:dyDescent="0.25">
      <c r="A28" s="115" t="s">
        <v>214</v>
      </c>
      <c r="B28" s="121" t="s">
        <v>101</v>
      </c>
      <c r="C28" s="109" t="s">
        <v>178</v>
      </c>
      <c r="D28" s="109">
        <f>'9 melléklet'!C13+'9 melléklet'!C25</f>
        <v>0</v>
      </c>
      <c r="E28" s="109">
        <f t="shared" si="3"/>
        <v>0</v>
      </c>
      <c r="F28" s="109">
        <f t="shared" si="4"/>
        <v>0</v>
      </c>
      <c r="G28" s="109">
        <f t="shared" si="2"/>
        <v>0</v>
      </c>
    </row>
    <row r="29" spans="1:7" x14ac:dyDescent="0.25">
      <c r="A29" s="115" t="s">
        <v>215</v>
      </c>
      <c r="B29" s="95" t="s">
        <v>184</v>
      </c>
      <c r="C29" s="120" t="s">
        <v>171</v>
      </c>
      <c r="D29" s="109">
        <f>'9 melléklet'!C26</f>
        <v>0</v>
      </c>
      <c r="E29" s="109">
        <f>(D29*1.05)</f>
        <v>0</v>
      </c>
      <c r="F29" s="109">
        <f>(E29*1.05)</f>
        <v>0</v>
      </c>
      <c r="G29" s="109">
        <f>F29*1.05</f>
        <v>0</v>
      </c>
    </row>
    <row r="30" spans="1:7" x14ac:dyDescent="0.25">
      <c r="A30" s="115"/>
      <c r="B30" s="118" t="s">
        <v>5</v>
      </c>
      <c r="C30" s="118"/>
      <c r="D30" s="118">
        <f>SUM(D18:D29)</f>
        <v>188411106</v>
      </c>
      <c r="E30" s="118">
        <f>SUM(E18:E29)</f>
        <v>197831661.30000001</v>
      </c>
      <c r="F30" s="118">
        <f>SUM(F18:F29)</f>
        <v>207723244.36500001</v>
      </c>
      <c r="G30" s="118">
        <f t="shared" si="2"/>
        <v>218109406.58325002</v>
      </c>
    </row>
    <row r="31" spans="1:7" x14ac:dyDescent="0.25">
      <c r="A31" s="109"/>
      <c r="B31" s="109"/>
      <c r="C31" s="109"/>
      <c r="D31" s="109"/>
      <c r="E31" s="109"/>
      <c r="F31" s="109"/>
      <c r="G31" s="109"/>
    </row>
    <row r="37" spans="2:3" x14ac:dyDescent="0.25">
      <c r="B37" s="56"/>
      <c r="C37" s="92"/>
    </row>
    <row r="38" spans="2:3" x14ac:dyDescent="0.25">
      <c r="B38" s="56"/>
      <c r="C38" s="92"/>
    </row>
    <row r="39" spans="2:3" x14ac:dyDescent="0.25">
      <c r="B39" s="56"/>
      <c r="C39" s="92"/>
    </row>
    <row r="40" spans="2:3" x14ac:dyDescent="0.25">
      <c r="B40" s="56"/>
      <c r="C40" s="92"/>
    </row>
    <row r="41" spans="2:3" x14ac:dyDescent="0.25">
      <c r="B41" s="56"/>
      <c r="C41" s="92"/>
    </row>
    <row r="42" spans="2:3" x14ac:dyDescent="0.25">
      <c r="B42" s="56"/>
      <c r="C42" s="93"/>
    </row>
    <row r="43" spans="2:3" x14ac:dyDescent="0.25">
      <c r="B43" s="58"/>
      <c r="C43" s="94"/>
    </row>
    <row r="44" spans="2:3" x14ac:dyDescent="0.25">
      <c r="B44" s="56"/>
      <c r="C44" s="92"/>
    </row>
    <row r="45" spans="2:3" x14ac:dyDescent="0.25">
      <c r="B45" s="56"/>
      <c r="C45" s="92"/>
    </row>
    <row r="46" spans="2:3" x14ac:dyDescent="0.25">
      <c r="B46" s="56"/>
      <c r="C46" s="92"/>
    </row>
    <row r="47" spans="2:3" x14ac:dyDescent="0.25">
      <c r="B47" s="56"/>
      <c r="C47" s="92"/>
    </row>
    <row r="48" spans="2:3" x14ac:dyDescent="0.25">
      <c r="B48" s="56"/>
      <c r="C48" s="92"/>
    </row>
    <row r="49" spans="2:3" x14ac:dyDescent="0.25">
      <c r="B49" s="58"/>
      <c r="C49" s="92"/>
    </row>
    <row r="50" spans="2:3" x14ac:dyDescent="0.25">
      <c r="B50" s="56"/>
      <c r="C50" s="70"/>
    </row>
    <row r="51" spans="2:3" x14ac:dyDescent="0.25">
      <c r="B51" s="56"/>
      <c r="C51" s="92"/>
    </row>
    <row r="52" spans="2:3" x14ac:dyDescent="0.25">
      <c r="B52" s="56"/>
      <c r="C52" s="92"/>
    </row>
    <row r="53" spans="2:3" x14ac:dyDescent="0.25">
      <c r="B53" s="56"/>
      <c r="C53" s="93"/>
    </row>
  </sheetData>
  <phoneticPr fontId="17" type="noConversion"/>
  <printOptions gridLines="1"/>
  <pageMargins left="0.75" right="0.75" top="1.56" bottom="1" header="0.73" footer="0.5"/>
  <pageSetup paperSize="9" orientation="portrait" r:id="rId1"/>
  <headerFooter alignWithMargins="0">
    <oddHeader>&amp;C&amp;"Arial,Félkövér"&amp;11VÉSZTŐ VÁROS ÖNKORMÁNYZATA4 ÉVES PÉNZFORGALMI MÉRLEGE&amp;R14. melléklet a ......../20....(.......) önkormányzati rendelethezAdatok E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Q28"/>
  <sheetViews>
    <sheetView view="pageLayout" zoomScaleNormal="115" workbookViewId="0">
      <selection activeCell="G27" sqref="G27"/>
    </sheetView>
  </sheetViews>
  <sheetFormatPr defaultColWidth="4.28515625" defaultRowHeight="10.5" x14ac:dyDescent="0.2"/>
  <cols>
    <col min="1" max="1" width="4.85546875" style="172" customWidth="1"/>
    <col min="2" max="2" width="26.140625" style="173" bestFit="1" customWidth="1"/>
    <col min="3" max="3" width="4.28515625" style="173" customWidth="1"/>
    <col min="4" max="4" width="7.5703125" style="174" customWidth="1"/>
    <col min="5" max="5" width="6.42578125" style="173" customWidth="1"/>
    <col min="6" max="6" width="8.7109375" style="173" customWidth="1"/>
    <col min="7" max="7" width="6.42578125" style="174" bestFit="1" customWidth="1"/>
    <col min="8" max="8" width="7.5703125" style="174" bestFit="1" customWidth="1"/>
    <col min="9" max="9" width="7.5703125" style="174" customWidth="1"/>
    <col min="10" max="10" width="6.42578125" style="173" customWidth="1"/>
    <col min="11" max="11" width="8.7109375" style="173" customWidth="1"/>
    <col min="12" max="12" width="6.42578125" style="174" bestFit="1" customWidth="1"/>
    <col min="13" max="13" width="8.28515625" style="174" customWidth="1"/>
    <col min="14" max="14" width="6.140625" style="174" customWidth="1"/>
    <col min="15" max="17" width="6.5703125" style="174" customWidth="1"/>
    <col min="18" max="18" width="6.140625" style="170" customWidth="1"/>
    <col min="19" max="16384" width="4.28515625" style="170"/>
  </cols>
  <sheetData>
    <row r="1" spans="1:17" s="168" customFormat="1" ht="12" customHeight="1" thickBot="1" x14ac:dyDescent="0.25">
      <c r="C1" s="167"/>
      <c r="D1" s="324"/>
      <c r="E1" s="561"/>
      <c r="F1" s="561"/>
      <c r="G1" s="561"/>
      <c r="H1" s="324"/>
      <c r="I1" s="324"/>
      <c r="J1" s="561"/>
      <c r="K1" s="561"/>
      <c r="L1" s="561"/>
      <c r="M1" s="324"/>
    </row>
    <row r="2" spans="1:17" s="166" customFormat="1" ht="47.25" customHeight="1" thickBot="1" x14ac:dyDescent="0.25">
      <c r="A2" s="169"/>
      <c r="C2" s="460"/>
      <c r="D2" s="549" t="s">
        <v>405</v>
      </c>
      <c r="E2" s="550"/>
      <c r="F2" s="550"/>
      <c r="G2" s="550"/>
      <c r="H2" s="551"/>
      <c r="I2" s="555" t="s">
        <v>10</v>
      </c>
      <c r="J2" s="556"/>
      <c r="K2" s="556"/>
      <c r="L2" s="556"/>
      <c r="M2" s="557"/>
    </row>
    <row r="3" spans="1:17" s="166" customFormat="1" ht="13.5" customHeight="1" thickBot="1" x14ac:dyDescent="0.25">
      <c r="A3" s="461" t="s">
        <v>40</v>
      </c>
      <c r="B3" s="547" t="s">
        <v>6</v>
      </c>
      <c r="C3" s="548"/>
      <c r="D3" s="552"/>
      <c r="E3" s="553"/>
      <c r="F3" s="553"/>
      <c r="G3" s="553"/>
      <c r="H3" s="554"/>
      <c r="I3" s="558"/>
      <c r="J3" s="559"/>
      <c r="K3" s="559"/>
      <c r="L3" s="559"/>
      <c r="M3" s="560"/>
    </row>
    <row r="4" spans="1:17" ht="21" customHeight="1" x14ac:dyDescent="0.2">
      <c r="A4" s="450" t="s">
        <v>11</v>
      </c>
      <c r="B4" s="451" t="s">
        <v>55</v>
      </c>
      <c r="C4" s="457" t="s">
        <v>404</v>
      </c>
      <c r="D4" s="444" t="s">
        <v>403</v>
      </c>
      <c r="E4" s="452" t="s">
        <v>290</v>
      </c>
      <c r="F4" s="452" t="s">
        <v>315</v>
      </c>
      <c r="G4" s="453" t="s">
        <v>396</v>
      </c>
      <c r="H4" s="459" t="s">
        <v>397</v>
      </c>
      <c r="I4" s="485" t="s">
        <v>403</v>
      </c>
      <c r="J4" s="502" t="s">
        <v>290</v>
      </c>
      <c r="K4" s="502" t="s">
        <v>315</v>
      </c>
      <c r="L4" s="503" t="s">
        <v>396</v>
      </c>
      <c r="M4" s="504" t="s">
        <v>397</v>
      </c>
      <c r="N4" s="170"/>
      <c r="O4" s="170"/>
      <c r="P4" s="170"/>
      <c r="Q4" s="170"/>
    </row>
    <row r="5" spans="1:17" ht="15.75" customHeight="1" x14ac:dyDescent="0.2">
      <c r="A5" s="372">
        <v>1</v>
      </c>
      <c r="B5" s="445" t="s">
        <v>143</v>
      </c>
      <c r="C5" s="445" t="s">
        <v>144</v>
      </c>
      <c r="D5" s="464">
        <v>5451095</v>
      </c>
      <c r="E5" s="436"/>
      <c r="F5" s="436">
        <v>0</v>
      </c>
      <c r="G5" s="462"/>
      <c r="H5" s="463" t="e">
        <f>G5/F5</f>
        <v>#DIV/0!</v>
      </c>
      <c r="I5" s="467">
        <f>D5</f>
        <v>5451095</v>
      </c>
      <c r="J5" s="389">
        <f t="shared" ref="J5:L5" si="0">E5</f>
        <v>0</v>
      </c>
      <c r="K5" s="389">
        <f t="shared" si="0"/>
        <v>0</v>
      </c>
      <c r="L5" s="465">
        <f t="shared" si="0"/>
        <v>0</v>
      </c>
      <c r="M5" s="401" t="e">
        <f>L5/K5</f>
        <v>#DIV/0!</v>
      </c>
      <c r="N5" s="170"/>
      <c r="O5" s="170"/>
      <c r="P5" s="170"/>
      <c r="Q5" s="170"/>
    </row>
    <row r="6" spans="1:17" ht="13.15" customHeight="1" x14ac:dyDescent="0.2">
      <c r="A6" s="372"/>
      <c r="B6" s="445" t="s">
        <v>145</v>
      </c>
      <c r="C6" s="445" t="s">
        <v>174</v>
      </c>
      <c r="D6" s="464"/>
      <c r="E6" s="436"/>
      <c r="F6" s="436">
        <v>0</v>
      </c>
      <c r="G6" s="462"/>
      <c r="H6" s="463" t="e">
        <f t="shared" ref="H6:H28" si="1">G6/F6</f>
        <v>#DIV/0!</v>
      </c>
      <c r="I6" s="467">
        <f t="shared" ref="I6:I28" si="2">D6</f>
        <v>0</v>
      </c>
      <c r="J6" s="389">
        <f t="shared" ref="J6:J28" si="3">E6</f>
        <v>0</v>
      </c>
      <c r="K6" s="389">
        <f t="shared" ref="K6:K28" si="4">F6</f>
        <v>0</v>
      </c>
      <c r="L6" s="465">
        <f t="shared" ref="L6:L28" si="5">G6</f>
        <v>0</v>
      </c>
      <c r="M6" s="401" t="e">
        <f>L6/K6</f>
        <v>#DIV/0!</v>
      </c>
      <c r="N6" s="170"/>
      <c r="O6" s="170"/>
      <c r="P6" s="170"/>
      <c r="Q6" s="170"/>
    </row>
    <row r="7" spans="1:17" ht="13.15" customHeight="1" x14ac:dyDescent="0.2">
      <c r="A7" s="372">
        <v>2</v>
      </c>
      <c r="B7" s="445" t="s">
        <v>57</v>
      </c>
      <c r="C7" s="445" t="s">
        <v>146</v>
      </c>
      <c r="D7" s="464"/>
      <c r="E7" s="436"/>
      <c r="F7" s="436">
        <v>0</v>
      </c>
      <c r="G7" s="462"/>
      <c r="H7" s="463" t="e">
        <f t="shared" si="1"/>
        <v>#DIV/0!</v>
      </c>
      <c r="I7" s="467">
        <f t="shared" si="2"/>
        <v>0</v>
      </c>
      <c r="J7" s="389">
        <f t="shared" si="3"/>
        <v>0</v>
      </c>
      <c r="K7" s="389">
        <f t="shared" si="4"/>
        <v>0</v>
      </c>
      <c r="L7" s="465">
        <f t="shared" si="5"/>
        <v>0</v>
      </c>
      <c r="M7" s="401" t="e">
        <f t="shared" ref="M7:M15" si="6">L7/K7</f>
        <v>#DIV/0!</v>
      </c>
      <c r="N7" s="170"/>
      <c r="O7" s="170"/>
      <c r="P7" s="170"/>
      <c r="Q7" s="170"/>
    </row>
    <row r="8" spans="1:17" ht="15.75" customHeight="1" x14ac:dyDescent="0.2">
      <c r="A8" s="372">
        <v>3</v>
      </c>
      <c r="B8" s="445" t="s">
        <v>147</v>
      </c>
      <c r="C8" s="445" t="s">
        <v>148</v>
      </c>
      <c r="D8" s="464">
        <v>2068911</v>
      </c>
      <c r="E8" s="436">
        <v>525000</v>
      </c>
      <c r="F8" s="436">
        <v>525000</v>
      </c>
      <c r="G8" s="462">
        <v>1120783</v>
      </c>
      <c r="H8" s="463">
        <f t="shared" si="1"/>
        <v>2.134824761904762</v>
      </c>
      <c r="I8" s="467">
        <f t="shared" si="2"/>
        <v>2068911</v>
      </c>
      <c r="J8" s="389">
        <f t="shared" si="3"/>
        <v>525000</v>
      </c>
      <c r="K8" s="389">
        <f t="shared" si="4"/>
        <v>525000</v>
      </c>
      <c r="L8" s="465">
        <f t="shared" si="5"/>
        <v>1120783</v>
      </c>
      <c r="M8" s="401">
        <f t="shared" si="6"/>
        <v>2.134824761904762</v>
      </c>
      <c r="N8" s="170"/>
      <c r="O8" s="170"/>
      <c r="P8" s="170"/>
      <c r="Q8" s="170"/>
    </row>
    <row r="9" spans="1:17" s="168" customFormat="1" ht="19.899999999999999" customHeight="1" x14ac:dyDescent="0.2">
      <c r="A9" s="372">
        <v>4</v>
      </c>
      <c r="B9" s="445" t="s">
        <v>149</v>
      </c>
      <c r="C9" s="445" t="s">
        <v>150</v>
      </c>
      <c r="D9" s="464"/>
      <c r="E9" s="436">
        <v>0</v>
      </c>
      <c r="F9" s="436">
        <v>0</v>
      </c>
      <c r="G9" s="462"/>
      <c r="H9" s="463" t="e">
        <f t="shared" si="1"/>
        <v>#DIV/0!</v>
      </c>
      <c r="I9" s="467">
        <f t="shared" si="2"/>
        <v>0</v>
      </c>
      <c r="J9" s="389">
        <f t="shared" si="3"/>
        <v>0</v>
      </c>
      <c r="K9" s="389">
        <f t="shared" si="4"/>
        <v>0</v>
      </c>
      <c r="L9" s="465">
        <f t="shared" si="5"/>
        <v>0</v>
      </c>
      <c r="M9" s="401">
        <v>0</v>
      </c>
    </row>
    <row r="10" spans="1:17" ht="16.5" customHeight="1" x14ac:dyDescent="0.2">
      <c r="A10" s="372"/>
      <c r="B10" s="446" t="s">
        <v>61</v>
      </c>
      <c r="C10" s="446"/>
      <c r="D10" s="438">
        <v>7520006</v>
      </c>
      <c r="E10" s="435">
        <v>525000</v>
      </c>
      <c r="F10" s="435">
        <v>525000</v>
      </c>
      <c r="G10" s="387">
        <f>G5+G7+G8+G9</f>
        <v>1120783</v>
      </c>
      <c r="H10" s="463">
        <f t="shared" si="1"/>
        <v>2.134824761904762</v>
      </c>
      <c r="I10" s="468">
        <f t="shared" si="2"/>
        <v>7520006</v>
      </c>
      <c r="J10" s="390">
        <f t="shared" si="3"/>
        <v>525000</v>
      </c>
      <c r="K10" s="390">
        <f t="shared" si="4"/>
        <v>525000</v>
      </c>
      <c r="L10" s="390">
        <f t="shared" si="5"/>
        <v>1120783</v>
      </c>
      <c r="M10" s="454">
        <f>L10/K10</f>
        <v>2.134824761904762</v>
      </c>
      <c r="N10" s="170"/>
      <c r="O10" s="170"/>
      <c r="P10" s="170"/>
      <c r="Q10" s="170"/>
    </row>
    <row r="11" spans="1:17" ht="19.899999999999999" customHeight="1" x14ac:dyDescent="0.2">
      <c r="A11" s="372" t="s">
        <v>50</v>
      </c>
      <c r="B11" s="445" t="s">
        <v>62</v>
      </c>
      <c r="C11" s="445"/>
      <c r="D11" s="464"/>
      <c r="E11" s="436"/>
      <c r="F11" s="436"/>
      <c r="G11" s="462"/>
      <c r="H11" s="463" t="e">
        <f t="shared" si="1"/>
        <v>#DIV/0!</v>
      </c>
      <c r="I11" s="467">
        <f t="shared" si="2"/>
        <v>0</v>
      </c>
      <c r="J11" s="389">
        <f t="shared" si="3"/>
        <v>0</v>
      </c>
      <c r="K11" s="389">
        <f t="shared" si="4"/>
        <v>0</v>
      </c>
      <c r="L11" s="389">
        <f t="shared" si="5"/>
        <v>0</v>
      </c>
      <c r="M11" s="501"/>
      <c r="N11" s="170"/>
      <c r="O11" s="170"/>
      <c r="P11" s="170"/>
      <c r="Q11" s="170"/>
    </row>
    <row r="12" spans="1:17" ht="19.899999999999999" customHeight="1" x14ac:dyDescent="0.2">
      <c r="A12" s="372">
        <v>5</v>
      </c>
      <c r="B12" s="445" t="s">
        <v>71</v>
      </c>
      <c r="C12" s="445" t="s">
        <v>151</v>
      </c>
      <c r="D12" s="464"/>
      <c r="E12" s="436"/>
      <c r="F12" s="436">
        <v>0</v>
      </c>
      <c r="G12" s="462"/>
      <c r="H12" s="463" t="e">
        <f t="shared" si="1"/>
        <v>#DIV/0!</v>
      </c>
      <c r="I12" s="467">
        <f t="shared" si="2"/>
        <v>0</v>
      </c>
      <c r="J12" s="389">
        <f t="shared" si="3"/>
        <v>0</v>
      </c>
      <c r="K12" s="389">
        <f t="shared" si="4"/>
        <v>0</v>
      </c>
      <c r="L12" s="465">
        <f t="shared" si="5"/>
        <v>0</v>
      </c>
      <c r="M12" s="401">
        <v>0</v>
      </c>
      <c r="N12" s="170"/>
      <c r="O12" s="170"/>
      <c r="P12" s="170"/>
      <c r="Q12" s="170"/>
    </row>
    <row r="13" spans="1:17" ht="13.15" customHeight="1" x14ac:dyDescent="0.2">
      <c r="A13" s="372">
        <v>6</v>
      </c>
      <c r="B13" s="445" t="s">
        <v>152</v>
      </c>
      <c r="C13" s="445" t="s">
        <v>153</v>
      </c>
      <c r="D13" s="464"/>
      <c r="E13" s="436"/>
      <c r="F13" s="436">
        <v>0</v>
      </c>
      <c r="G13" s="462"/>
      <c r="H13" s="463" t="e">
        <f t="shared" si="1"/>
        <v>#DIV/0!</v>
      </c>
      <c r="I13" s="467">
        <f t="shared" si="2"/>
        <v>0</v>
      </c>
      <c r="J13" s="389">
        <f t="shared" si="3"/>
        <v>0</v>
      </c>
      <c r="K13" s="389">
        <f t="shared" si="4"/>
        <v>0</v>
      </c>
      <c r="L13" s="465">
        <f t="shared" si="5"/>
        <v>0</v>
      </c>
      <c r="M13" s="401">
        <v>0</v>
      </c>
      <c r="N13" s="170"/>
      <c r="O13" s="170"/>
      <c r="P13" s="170"/>
      <c r="Q13" s="170"/>
    </row>
    <row r="14" spans="1:17" s="168" customFormat="1" ht="21" customHeight="1" x14ac:dyDescent="0.2">
      <c r="A14" s="372">
        <v>7</v>
      </c>
      <c r="B14" s="445" t="s">
        <v>73</v>
      </c>
      <c r="C14" s="445" t="s">
        <v>154</v>
      </c>
      <c r="D14" s="464"/>
      <c r="E14" s="436"/>
      <c r="F14" s="436">
        <v>0</v>
      </c>
      <c r="G14" s="462"/>
      <c r="H14" s="463" t="e">
        <f t="shared" si="1"/>
        <v>#DIV/0!</v>
      </c>
      <c r="I14" s="467">
        <f t="shared" si="2"/>
        <v>0</v>
      </c>
      <c r="J14" s="389">
        <f t="shared" si="3"/>
        <v>0</v>
      </c>
      <c r="K14" s="389">
        <f t="shared" si="4"/>
        <v>0</v>
      </c>
      <c r="L14" s="465">
        <f t="shared" si="5"/>
        <v>0</v>
      </c>
      <c r="M14" s="401">
        <v>0</v>
      </c>
    </row>
    <row r="15" spans="1:17" ht="13.15" customHeight="1" x14ac:dyDescent="0.2">
      <c r="A15" s="372"/>
      <c r="B15" s="446" t="s">
        <v>69</v>
      </c>
      <c r="C15" s="446"/>
      <c r="D15" s="438">
        <v>0</v>
      </c>
      <c r="E15" s="435">
        <v>0</v>
      </c>
      <c r="F15" s="435">
        <v>0</v>
      </c>
      <c r="G15" s="387">
        <f>G12+G13+G14</f>
        <v>0</v>
      </c>
      <c r="H15" s="463" t="e">
        <f t="shared" si="1"/>
        <v>#DIV/0!</v>
      </c>
      <c r="I15" s="468">
        <f t="shared" si="2"/>
        <v>0</v>
      </c>
      <c r="J15" s="390">
        <f t="shared" si="3"/>
        <v>0</v>
      </c>
      <c r="K15" s="390">
        <f t="shared" si="4"/>
        <v>0</v>
      </c>
      <c r="L15" s="390">
        <f t="shared" si="5"/>
        <v>0</v>
      </c>
      <c r="M15" s="454" t="e">
        <f t="shared" si="6"/>
        <v>#DIV/0!</v>
      </c>
      <c r="N15" s="170"/>
      <c r="O15" s="170"/>
      <c r="P15" s="170"/>
      <c r="Q15" s="170"/>
    </row>
    <row r="16" spans="1:17" ht="14.25" customHeight="1" x14ac:dyDescent="0.2">
      <c r="A16" s="372" t="s">
        <v>53</v>
      </c>
      <c r="B16" s="445" t="s">
        <v>89</v>
      </c>
      <c r="C16" s="445"/>
      <c r="D16" s="464"/>
      <c r="E16" s="436"/>
      <c r="F16" s="436"/>
      <c r="G16" s="462"/>
      <c r="H16" s="463" t="e">
        <f t="shared" si="1"/>
        <v>#DIV/0!</v>
      </c>
      <c r="I16" s="467">
        <f t="shared" si="2"/>
        <v>0</v>
      </c>
      <c r="J16" s="389">
        <f t="shared" si="3"/>
        <v>0</v>
      </c>
      <c r="K16" s="389">
        <f t="shared" si="4"/>
        <v>0</v>
      </c>
      <c r="L16" s="389">
        <f t="shared" si="5"/>
        <v>0</v>
      </c>
      <c r="M16" s="501"/>
      <c r="N16" s="170"/>
      <c r="O16" s="170"/>
      <c r="P16" s="170"/>
      <c r="Q16" s="170"/>
    </row>
    <row r="17" spans="1:17" ht="19.899999999999999" customHeight="1" x14ac:dyDescent="0.2">
      <c r="A17" s="372"/>
      <c r="B17" s="445" t="s">
        <v>80</v>
      </c>
      <c r="C17" s="445"/>
      <c r="D17" s="464"/>
      <c r="E17" s="436"/>
      <c r="F17" s="436"/>
      <c r="G17" s="462"/>
      <c r="H17" s="463" t="e">
        <f t="shared" si="1"/>
        <v>#DIV/0!</v>
      </c>
      <c r="I17" s="467">
        <f t="shared" si="2"/>
        <v>0</v>
      </c>
      <c r="J17" s="389">
        <f t="shared" si="3"/>
        <v>0</v>
      </c>
      <c r="K17" s="389">
        <f t="shared" si="4"/>
        <v>0</v>
      </c>
      <c r="L17" s="389">
        <f t="shared" si="5"/>
        <v>0</v>
      </c>
      <c r="M17" s="501"/>
      <c r="N17" s="170"/>
      <c r="O17" s="170"/>
      <c r="P17" s="170"/>
      <c r="Q17" s="170"/>
    </row>
    <row r="18" spans="1:17" ht="13.15" customHeight="1" x14ac:dyDescent="0.2">
      <c r="A18" s="372">
        <v>8</v>
      </c>
      <c r="B18" s="445" t="s">
        <v>78</v>
      </c>
      <c r="C18" s="458" t="s">
        <v>182</v>
      </c>
      <c r="D18" s="464">
        <v>1411203</v>
      </c>
      <c r="E18" s="436">
        <v>382197</v>
      </c>
      <c r="F18" s="436">
        <v>457197</v>
      </c>
      <c r="G18" s="386">
        <v>457000</v>
      </c>
      <c r="H18" s="463">
        <f t="shared" si="1"/>
        <v>0.99956911353311595</v>
      </c>
      <c r="I18" s="467">
        <f t="shared" si="2"/>
        <v>1411203</v>
      </c>
      <c r="J18" s="389">
        <f t="shared" si="3"/>
        <v>382197</v>
      </c>
      <c r="K18" s="389">
        <f t="shared" si="4"/>
        <v>457197</v>
      </c>
      <c r="L18" s="465">
        <f t="shared" si="5"/>
        <v>457000</v>
      </c>
      <c r="M18" s="401">
        <f>L18/K18</f>
        <v>0.99956911353311595</v>
      </c>
      <c r="N18" s="170"/>
      <c r="O18" s="170"/>
      <c r="P18" s="170"/>
      <c r="Q18" s="170"/>
    </row>
    <row r="19" spans="1:17" ht="13.15" customHeight="1" x14ac:dyDescent="0.2">
      <c r="A19" s="372">
        <v>9</v>
      </c>
      <c r="B19" s="445" t="s">
        <v>79</v>
      </c>
      <c r="C19" s="458" t="s">
        <v>183</v>
      </c>
      <c r="D19" s="464"/>
      <c r="E19" s="436"/>
      <c r="F19" s="436">
        <v>0</v>
      </c>
      <c r="G19" s="462"/>
      <c r="H19" s="463" t="e">
        <f t="shared" si="1"/>
        <v>#DIV/0!</v>
      </c>
      <c r="I19" s="467">
        <f t="shared" si="2"/>
        <v>0</v>
      </c>
      <c r="J19" s="389">
        <f t="shared" si="3"/>
        <v>0</v>
      </c>
      <c r="K19" s="389">
        <f t="shared" si="4"/>
        <v>0</v>
      </c>
      <c r="L19" s="465">
        <f t="shared" si="5"/>
        <v>0</v>
      </c>
      <c r="M19" s="401">
        <v>0</v>
      </c>
      <c r="N19" s="170"/>
      <c r="O19" s="170"/>
      <c r="P19" s="170"/>
      <c r="Q19" s="170"/>
    </row>
    <row r="20" spans="1:17" ht="19.899999999999999" customHeight="1" x14ac:dyDescent="0.2">
      <c r="A20" s="372"/>
      <c r="B20" s="445" t="s">
        <v>81</v>
      </c>
      <c r="C20" s="458"/>
      <c r="D20" s="464"/>
      <c r="E20" s="436"/>
      <c r="F20" s="436"/>
      <c r="G20" s="462"/>
      <c r="H20" s="463" t="e">
        <f t="shared" si="1"/>
        <v>#DIV/0!</v>
      </c>
      <c r="I20" s="467">
        <f t="shared" si="2"/>
        <v>0</v>
      </c>
      <c r="J20" s="389">
        <f t="shared" si="3"/>
        <v>0</v>
      </c>
      <c r="K20" s="389">
        <f t="shared" si="4"/>
        <v>0</v>
      </c>
      <c r="L20" s="389">
        <f t="shared" si="5"/>
        <v>0</v>
      </c>
      <c r="M20" s="501"/>
      <c r="N20" s="170"/>
      <c r="O20" s="170"/>
      <c r="P20" s="170"/>
      <c r="Q20" s="170"/>
    </row>
    <row r="21" spans="1:17" ht="13.15" customHeight="1" x14ac:dyDescent="0.2">
      <c r="A21" s="372">
        <v>10</v>
      </c>
      <c r="B21" s="445" t="s">
        <v>78</v>
      </c>
      <c r="C21" s="458" t="s">
        <v>155</v>
      </c>
      <c r="D21" s="464"/>
      <c r="E21" s="436"/>
      <c r="F21" s="436">
        <v>0</v>
      </c>
      <c r="G21" s="386"/>
      <c r="H21" s="463" t="e">
        <f t="shared" si="1"/>
        <v>#DIV/0!</v>
      </c>
      <c r="I21" s="467">
        <f t="shared" si="2"/>
        <v>0</v>
      </c>
      <c r="J21" s="389">
        <f t="shared" si="3"/>
        <v>0</v>
      </c>
      <c r="K21" s="389">
        <f t="shared" si="4"/>
        <v>0</v>
      </c>
      <c r="L21" s="465">
        <f t="shared" si="5"/>
        <v>0</v>
      </c>
      <c r="M21" s="401" t="e">
        <f t="shared" ref="M21:M27" si="7">L21/K21</f>
        <v>#DIV/0!</v>
      </c>
      <c r="N21" s="170"/>
      <c r="O21" s="170"/>
      <c r="P21" s="170"/>
      <c r="Q21" s="170"/>
    </row>
    <row r="22" spans="1:17" ht="13.15" customHeight="1" x14ac:dyDescent="0.2">
      <c r="A22" s="372">
        <v>11</v>
      </c>
      <c r="B22" s="445" t="s">
        <v>79</v>
      </c>
      <c r="C22" s="458" t="s">
        <v>155</v>
      </c>
      <c r="D22" s="464"/>
      <c r="E22" s="436"/>
      <c r="F22" s="436">
        <v>0</v>
      </c>
      <c r="G22" s="462"/>
      <c r="H22" s="463" t="e">
        <f t="shared" si="1"/>
        <v>#DIV/0!</v>
      </c>
      <c r="I22" s="467">
        <f t="shared" si="2"/>
        <v>0</v>
      </c>
      <c r="J22" s="389">
        <f t="shared" si="3"/>
        <v>0</v>
      </c>
      <c r="K22" s="389">
        <f t="shared" si="4"/>
        <v>0</v>
      </c>
      <c r="L22" s="465">
        <f t="shared" si="5"/>
        <v>0</v>
      </c>
      <c r="M22" s="401">
        <v>0</v>
      </c>
      <c r="N22" s="170"/>
      <c r="O22" s="170"/>
      <c r="P22" s="170"/>
      <c r="Q22" s="170"/>
    </row>
    <row r="23" spans="1:17" ht="19.899999999999999" customHeight="1" x14ac:dyDescent="0.2">
      <c r="A23" s="372"/>
      <c r="B23" s="445" t="s">
        <v>82</v>
      </c>
      <c r="C23" s="458"/>
      <c r="D23" s="464"/>
      <c r="E23" s="436"/>
      <c r="F23" s="436"/>
      <c r="G23" s="462"/>
      <c r="H23" s="463" t="e">
        <f t="shared" si="1"/>
        <v>#DIV/0!</v>
      </c>
      <c r="I23" s="467">
        <f t="shared" si="2"/>
        <v>0</v>
      </c>
      <c r="J23" s="389">
        <f t="shared" si="3"/>
        <v>0</v>
      </c>
      <c r="K23" s="389">
        <f t="shared" si="4"/>
        <v>0</v>
      </c>
      <c r="L23" s="389">
        <f t="shared" si="5"/>
        <v>0</v>
      </c>
      <c r="M23" s="501"/>
      <c r="N23" s="170"/>
      <c r="O23" s="170"/>
      <c r="P23" s="170"/>
      <c r="Q23" s="170"/>
    </row>
    <row r="24" spans="1:17" ht="13.15" customHeight="1" x14ac:dyDescent="0.2">
      <c r="A24" s="372">
        <v>12</v>
      </c>
      <c r="B24" s="445" t="s">
        <v>156</v>
      </c>
      <c r="C24" s="458" t="s">
        <v>165</v>
      </c>
      <c r="D24" s="464"/>
      <c r="E24" s="436"/>
      <c r="F24" s="436">
        <v>0</v>
      </c>
      <c r="G24" s="462"/>
      <c r="H24" s="463" t="e">
        <f t="shared" si="1"/>
        <v>#DIV/0!</v>
      </c>
      <c r="I24" s="467">
        <f t="shared" si="2"/>
        <v>0</v>
      </c>
      <c r="J24" s="389">
        <f t="shared" si="3"/>
        <v>0</v>
      </c>
      <c r="K24" s="389">
        <f t="shared" si="4"/>
        <v>0</v>
      </c>
      <c r="L24" s="465">
        <f t="shared" si="5"/>
        <v>0</v>
      </c>
      <c r="M24" s="401">
        <v>0</v>
      </c>
      <c r="N24" s="170"/>
      <c r="O24" s="170"/>
      <c r="P24" s="170"/>
      <c r="Q24" s="170"/>
    </row>
    <row r="25" spans="1:17" s="168" customFormat="1" ht="13.15" customHeight="1" x14ac:dyDescent="0.2">
      <c r="A25" s="372">
        <v>13</v>
      </c>
      <c r="B25" s="445" t="s">
        <v>76</v>
      </c>
      <c r="C25" s="458" t="s">
        <v>166</v>
      </c>
      <c r="D25" s="464"/>
      <c r="E25" s="436"/>
      <c r="F25" s="436">
        <v>0</v>
      </c>
      <c r="G25" s="462"/>
      <c r="H25" s="463" t="e">
        <f t="shared" si="1"/>
        <v>#DIV/0!</v>
      </c>
      <c r="I25" s="467">
        <f t="shared" si="2"/>
        <v>0</v>
      </c>
      <c r="J25" s="389">
        <f t="shared" si="3"/>
        <v>0</v>
      </c>
      <c r="K25" s="389">
        <f t="shared" si="4"/>
        <v>0</v>
      </c>
      <c r="L25" s="465">
        <f t="shared" si="5"/>
        <v>0</v>
      </c>
      <c r="M25" s="401">
        <v>0</v>
      </c>
    </row>
    <row r="26" spans="1:17" s="168" customFormat="1" ht="19.899999999999999" customHeight="1" x14ac:dyDescent="0.2">
      <c r="A26" s="372">
        <v>14</v>
      </c>
      <c r="B26" s="445" t="s">
        <v>409</v>
      </c>
      <c r="C26" s="458" t="s">
        <v>410</v>
      </c>
      <c r="D26" s="464">
        <v>182502824</v>
      </c>
      <c r="E26" s="436">
        <v>187503909</v>
      </c>
      <c r="F26" s="436">
        <v>200892862</v>
      </c>
      <c r="G26" s="462">
        <v>142887763</v>
      </c>
      <c r="H26" s="463">
        <f t="shared" si="1"/>
        <v>0.71126351418100664</v>
      </c>
      <c r="I26" s="467">
        <f t="shared" si="2"/>
        <v>182502824</v>
      </c>
      <c r="J26" s="389">
        <f t="shared" si="3"/>
        <v>187503909</v>
      </c>
      <c r="K26" s="389">
        <f t="shared" si="4"/>
        <v>200892862</v>
      </c>
      <c r="L26" s="465">
        <f t="shared" si="5"/>
        <v>142887763</v>
      </c>
      <c r="M26" s="401">
        <v>0</v>
      </c>
    </row>
    <row r="27" spans="1:17" s="168" customFormat="1" ht="13.15" customHeight="1" x14ac:dyDescent="0.2">
      <c r="A27" s="372"/>
      <c r="B27" s="446" t="s">
        <v>49</v>
      </c>
      <c r="C27" s="446"/>
      <c r="D27" s="438">
        <f>1411203+D26</f>
        <v>183914027</v>
      </c>
      <c r="E27" s="435">
        <f>E18+E26</f>
        <v>187886106</v>
      </c>
      <c r="F27" s="435">
        <f>F18+F26</f>
        <v>201350059</v>
      </c>
      <c r="G27" s="387">
        <f>G18+G21+G25+G26</f>
        <v>143344763</v>
      </c>
      <c r="H27" s="463">
        <f t="shared" si="1"/>
        <v>0.71191815742154807</v>
      </c>
      <c r="I27" s="468">
        <f t="shared" si="2"/>
        <v>183914027</v>
      </c>
      <c r="J27" s="390">
        <f t="shared" si="3"/>
        <v>187886106</v>
      </c>
      <c r="K27" s="390">
        <f t="shared" si="4"/>
        <v>201350059</v>
      </c>
      <c r="L27" s="390">
        <f t="shared" si="5"/>
        <v>143344763</v>
      </c>
      <c r="M27" s="454">
        <f t="shared" si="7"/>
        <v>0.71191815742154807</v>
      </c>
    </row>
    <row r="28" spans="1:17" ht="13.9" customHeight="1" thickBot="1" x14ac:dyDescent="0.25">
      <c r="A28" s="466"/>
      <c r="B28" s="447" t="s">
        <v>102</v>
      </c>
      <c r="C28" s="447"/>
      <c r="D28" s="439">
        <f>D10+D15+D27</f>
        <v>191434033</v>
      </c>
      <c r="E28" s="440">
        <f t="shared" ref="E28:F28" si="8">E10+E15+E27</f>
        <v>188411106</v>
      </c>
      <c r="F28" s="440">
        <f t="shared" si="8"/>
        <v>201875059</v>
      </c>
      <c r="G28" s="388">
        <f>G10+G15+G27</f>
        <v>144465546</v>
      </c>
      <c r="H28" s="505">
        <f t="shared" si="1"/>
        <v>0.71561859456843557</v>
      </c>
      <c r="I28" s="469">
        <f t="shared" si="2"/>
        <v>191434033</v>
      </c>
      <c r="J28" s="391">
        <f t="shared" si="3"/>
        <v>188411106</v>
      </c>
      <c r="K28" s="391">
        <f t="shared" si="4"/>
        <v>201875059</v>
      </c>
      <c r="L28" s="391">
        <f t="shared" si="5"/>
        <v>144465546</v>
      </c>
      <c r="M28" s="456">
        <f>L28/K28</f>
        <v>0.71561859456843557</v>
      </c>
      <c r="N28" s="170"/>
      <c r="O28" s="170"/>
      <c r="P28" s="170"/>
      <c r="Q28" s="170"/>
    </row>
  </sheetData>
  <mergeCells count="5">
    <mergeCell ref="B3:C3"/>
    <mergeCell ref="D2:H3"/>
    <mergeCell ref="I2:M3"/>
    <mergeCell ref="E1:G1"/>
    <mergeCell ref="J1:L1"/>
  </mergeCells>
  <phoneticPr fontId="17" type="noConversion"/>
  <conditionalFormatting sqref="D6">
    <cfRule type="cellIs" dxfId="1" priority="5" operator="equal">
      <formula>0</formula>
    </cfRule>
  </conditionalFormatting>
  <conditionalFormatting sqref="M6">
    <cfRule type="cellIs" dxfId="0" priority="1" operator="equal">
      <formula>0</formula>
    </cfRule>
  </conditionalFormatting>
  <pageMargins left="0" right="0" top="1.4960629921259843" bottom="0" header="0.51181102362204722" footer="0"/>
  <pageSetup paperSize="9" scale="90" orientation="portrait" r:id="rId1"/>
  <headerFooter alignWithMargins="0">
    <oddHeader>&amp;C&amp;"Times New Roman,Félkövér"&amp;11
ELEKI KÖZÖS ÖNKORMÁNYZATI HIVATAL
 BEVÉTELEI 2025. ÉV&amp;R&amp;"Times New Roman,Normál"2. melléklet a ......./20...(..........) önkormányzati rendelethezadatok E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Z45"/>
  <sheetViews>
    <sheetView zoomScale="85" zoomScaleNormal="85" zoomScalePageLayoutView="115" workbookViewId="0">
      <selection activeCell="S30" sqref="S30"/>
    </sheetView>
  </sheetViews>
  <sheetFormatPr defaultColWidth="4.28515625" defaultRowHeight="15" x14ac:dyDescent="0.25"/>
  <cols>
    <col min="1" max="1" width="4.85546875" style="51" customWidth="1"/>
    <col min="2" max="2" width="46.7109375" style="83" customWidth="1"/>
    <col min="3" max="3" width="6.85546875" style="83" customWidth="1"/>
    <col min="4" max="4" width="12.42578125" style="158" bestFit="1" customWidth="1"/>
    <col min="5" max="5" width="7.5703125" style="158" customWidth="1"/>
    <col min="6" max="6" width="7.5703125" style="159" customWidth="1"/>
    <col min="7" max="21" width="7.5703125" style="34" customWidth="1"/>
    <col min="22" max="22" width="9.7109375" style="34" customWidth="1"/>
    <col min="23" max="24" width="7.5703125" style="35" customWidth="1"/>
    <col min="25" max="25" width="4.28515625" style="35"/>
    <col min="26" max="26" width="9.7109375" style="35" bestFit="1" customWidth="1"/>
    <col min="27" max="16384" width="4.28515625" style="35"/>
  </cols>
  <sheetData>
    <row r="1" spans="1:24" s="45" customFormat="1" ht="12" customHeight="1" thickBot="1" x14ac:dyDescent="0.25">
      <c r="C1" s="153"/>
      <c r="D1" s="596" t="s">
        <v>7</v>
      </c>
      <c r="E1" s="596"/>
      <c r="F1" s="596"/>
      <c r="G1" s="592" t="s">
        <v>8</v>
      </c>
      <c r="H1" s="592"/>
      <c r="I1" s="592"/>
      <c r="J1" s="592" t="s">
        <v>9</v>
      </c>
      <c r="K1" s="592"/>
      <c r="L1" s="592"/>
      <c r="M1" s="592" t="s">
        <v>44</v>
      </c>
      <c r="N1" s="592"/>
      <c r="O1" s="592"/>
      <c r="P1" s="592" t="s">
        <v>51</v>
      </c>
      <c r="Q1" s="592"/>
      <c r="R1" s="592"/>
      <c r="S1" s="592" t="s">
        <v>128</v>
      </c>
      <c r="T1" s="592"/>
      <c r="U1" s="592"/>
      <c r="V1" s="592" t="s">
        <v>129</v>
      </c>
      <c r="W1" s="592"/>
      <c r="X1" s="592"/>
    </row>
    <row r="2" spans="1:24" s="153" customFormat="1" ht="100.5" customHeight="1" thickBot="1" x14ac:dyDescent="0.25">
      <c r="A2" s="156"/>
      <c r="D2" s="593" t="s">
        <v>85</v>
      </c>
      <c r="E2" s="594"/>
      <c r="F2" s="595"/>
      <c r="G2" s="580" t="s">
        <v>86</v>
      </c>
      <c r="H2" s="581"/>
      <c r="I2" s="582"/>
      <c r="J2" s="580" t="s">
        <v>87</v>
      </c>
      <c r="K2" s="581"/>
      <c r="L2" s="582"/>
      <c r="M2" s="580" t="s">
        <v>88</v>
      </c>
      <c r="N2" s="581"/>
      <c r="O2" s="582"/>
      <c r="P2" s="580" t="s">
        <v>91</v>
      </c>
      <c r="Q2" s="581"/>
      <c r="R2" s="582"/>
      <c r="S2" s="580" t="s">
        <v>127</v>
      </c>
      <c r="T2" s="581"/>
      <c r="U2" s="582"/>
      <c r="V2" s="583" t="s">
        <v>10</v>
      </c>
      <c r="W2" s="584"/>
      <c r="X2" s="585"/>
    </row>
    <row r="3" spans="1:24" s="153" customFormat="1" ht="100.5" customHeight="1" thickBot="1" x14ac:dyDescent="0.25">
      <c r="A3" s="148" t="s">
        <v>40</v>
      </c>
      <c r="B3" s="149" t="s">
        <v>124</v>
      </c>
      <c r="C3" s="150" t="s">
        <v>142</v>
      </c>
      <c r="D3" s="312" t="s">
        <v>159</v>
      </c>
      <c r="E3" s="313" t="s">
        <v>160</v>
      </c>
      <c r="F3" s="314" t="s">
        <v>161</v>
      </c>
      <c r="G3" s="315" t="s">
        <v>159</v>
      </c>
      <c r="H3" s="316" t="s">
        <v>160</v>
      </c>
      <c r="I3" s="317" t="s">
        <v>161</v>
      </c>
      <c r="J3" s="318" t="s">
        <v>159</v>
      </c>
      <c r="K3" s="316" t="s">
        <v>160</v>
      </c>
      <c r="L3" s="319" t="s">
        <v>161</v>
      </c>
      <c r="M3" s="315" t="s">
        <v>159</v>
      </c>
      <c r="N3" s="316" t="s">
        <v>160</v>
      </c>
      <c r="O3" s="317" t="s">
        <v>161</v>
      </c>
      <c r="P3" s="318" t="s">
        <v>159</v>
      </c>
      <c r="Q3" s="316" t="s">
        <v>160</v>
      </c>
      <c r="R3" s="319" t="s">
        <v>161</v>
      </c>
      <c r="S3" s="315" t="s">
        <v>159</v>
      </c>
      <c r="T3" s="316" t="s">
        <v>160</v>
      </c>
      <c r="U3" s="317" t="s">
        <v>161</v>
      </c>
      <c r="V3" s="318" t="s">
        <v>159</v>
      </c>
      <c r="W3" s="319" t="s">
        <v>160</v>
      </c>
      <c r="X3" s="320" t="s">
        <v>161</v>
      </c>
    </row>
    <row r="4" spans="1:24" ht="17.100000000000001" customHeight="1" x14ac:dyDescent="0.25">
      <c r="A4" s="35" t="s">
        <v>11</v>
      </c>
      <c r="B4" s="83" t="s">
        <v>55</v>
      </c>
      <c r="D4" s="563"/>
      <c r="E4" s="564"/>
      <c r="F4" s="565"/>
      <c r="G4" s="566"/>
      <c r="H4" s="567"/>
      <c r="I4" s="568"/>
      <c r="J4" s="569"/>
      <c r="K4" s="567"/>
      <c r="L4" s="570"/>
      <c r="M4" s="566"/>
      <c r="N4" s="567"/>
      <c r="O4" s="568"/>
      <c r="P4" s="569"/>
      <c r="Q4" s="567"/>
      <c r="R4" s="570"/>
      <c r="S4" s="566"/>
      <c r="T4" s="567"/>
      <c r="U4" s="568"/>
      <c r="V4" s="569"/>
      <c r="W4" s="567"/>
      <c r="X4" s="568"/>
    </row>
    <row r="5" spans="1:24" ht="17.100000000000001" customHeight="1" x14ac:dyDescent="0.25">
      <c r="A5" s="35">
        <v>1</v>
      </c>
      <c r="B5" s="83" t="s">
        <v>143</v>
      </c>
      <c r="C5" s="152" t="s">
        <v>144</v>
      </c>
      <c r="D5" s="185">
        <v>1389522447</v>
      </c>
      <c r="E5" s="127">
        <v>0</v>
      </c>
      <c r="F5" s="186">
        <v>0</v>
      </c>
      <c r="G5" s="126">
        <v>0</v>
      </c>
      <c r="H5" s="127">
        <v>0</v>
      </c>
      <c r="I5" s="128">
        <v>5000000</v>
      </c>
      <c r="J5" s="129">
        <v>0</v>
      </c>
      <c r="K5" s="129">
        <v>0</v>
      </c>
      <c r="L5" s="129">
        <v>0</v>
      </c>
      <c r="M5" s="130">
        <v>0</v>
      </c>
      <c r="N5" s="131">
        <v>600000</v>
      </c>
      <c r="O5" s="132">
        <v>0</v>
      </c>
      <c r="P5" s="129">
        <v>1078092</v>
      </c>
      <c r="Q5" s="131">
        <v>4410210</v>
      </c>
      <c r="R5" s="181">
        <v>0</v>
      </c>
      <c r="S5" s="130">
        <v>0</v>
      </c>
      <c r="T5" s="131">
        <v>36554000</v>
      </c>
      <c r="U5" s="132">
        <v>0</v>
      </c>
      <c r="V5" s="129">
        <f t="shared" ref="V5:X10" si="0">D5+G5+J5+M5+P5+S5</f>
        <v>1390600539</v>
      </c>
      <c r="W5" s="131">
        <f t="shared" si="0"/>
        <v>41564210</v>
      </c>
      <c r="X5" s="132">
        <f t="shared" si="0"/>
        <v>5000000</v>
      </c>
    </row>
    <row r="6" spans="1:24" ht="17.100000000000001" customHeight="1" x14ac:dyDescent="0.25">
      <c r="A6" s="35"/>
      <c r="B6" s="83" t="s">
        <v>145</v>
      </c>
      <c r="C6" s="152"/>
      <c r="D6" s="126"/>
      <c r="E6" s="127"/>
      <c r="F6" s="179"/>
      <c r="G6" s="130"/>
      <c r="H6" s="131"/>
      <c r="I6" s="132"/>
      <c r="J6" s="129"/>
      <c r="K6" s="131"/>
      <c r="L6" s="181"/>
      <c r="M6" s="130"/>
      <c r="N6" s="131"/>
      <c r="O6" s="132"/>
      <c r="P6" s="129"/>
      <c r="Q6" s="131"/>
      <c r="R6" s="181"/>
      <c r="S6" s="130"/>
      <c r="T6" s="131"/>
      <c r="U6" s="132"/>
      <c r="V6" s="129">
        <f t="shared" si="0"/>
        <v>0</v>
      </c>
      <c r="W6" s="131">
        <f t="shared" si="0"/>
        <v>0</v>
      </c>
      <c r="X6" s="132">
        <f t="shared" si="0"/>
        <v>0</v>
      </c>
    </row>
    <row r="7" spans="1:24" ht="17.100000000000001" customHeight="1" x14ac:dyDescent="0.25">
      <c r="A7" s="35">
        <v>2</v>
      </c>
      <c r="B7" s="83" t="s">
        <v>57</v>
      </c>
      <c r="C7" s="152" t="s">
        <v>146</v>
      </c>
      <c r="D7" s="126">
        <v>121000000</v>
      </c>
      <c r="E7" s="127">
        <v>30000000</v>
      </c>
      <c r="F7" s="179">
        <v>0</v>
      </c>
      <c r="G7" s="130">
        <v>0</v>
      </c>
      <c r="H7" s="131">
        <v>0</v>
      </c>
      <c r="I7" s="132">
        <v>0</v>
      </c>
      <c r="J7" s="129">
        <v>0</v>
      </c>
      <c r="K7" s="129">
        <v>0</v>
      </c>
      <c r="L7" s="129">
        <v>0</v>
      </c>
      <c r="M7" s="130">
        <v>0</v>
      </c>
      <c r="N7" s="131">
        <v>0</v>
      </c>
      <c r="O7" s="132">
        <v>0</v>
      </c>
      <c r="P7" s="129">
        <v>0</v>
      </c>
      <c r="Q7" s="131">
        <v>0</v>
      </c>
      <c r="R7" s="181">
        <v>0</v>
      </c>
      <c r="S7" s="130">
        <v>0</v>
      </c>
      <c r="T7" s="131">
        <v>0</v>
      </c>
      <c r="U7" s="132">
        <v>0</v>
      </c>
      <c r="V7" s="129">
        <f t="shared" si="0"/>
        <v>121000000</v>
      </c>
      <c r="W7" s="131">
        <f t="shared" si="0"/>
        <v>30000000</v>
      </c>
      <c r="X7" s="132">
        <f t="shared" si="0"/>
        <v>0</v>
      </c>
    </row>
    <row r="8" spans="1:24" ht="17.100000000000001" customHeight="1" x14ac:dyDescent="0.25">
      <c r="A8" s="35">
        <v>3</v>
      </c>
      <c r="B8" s="83" t="s">
        <v>147</v>
      </c>
      <c r="C8" s="152" t="s">
        <v>148</v>
      </c>
      <c r="D8" s="126">
        <v>93316168.949999973</v>
      </c>
      <c r="E8" s="127">
        <v>1746059.7</v>
      </c>
      <c r="F8" s="179">
        <v>0</v>
      </c>
      <c r="G8" s="130">
        <v>0</v>
      </c>
      <c r="H8" s="131">
        <v>0</v>
      </c>
      <c r="I8" s="132">
        <v>877200</v>
      </c>
      <c r="J8" s="129">
        <v>0</v>
      </c>
      <c r="K8" s="129">
        <v>0</v>
      </c>
      <c r="L8" s="129">
        <v>0</v>
      </c>
      <c r="M8" s="130">
        <v>3525000</v>
      </c>
      <c r="N8" s="131">
        <v>31000</v>
      </c>
      <c r="O8" s="132">
        <v>0</v>
      </c>
      <c r="P8" s="129">
        <v>9343071.3699999992</v>
      </c>
      <c r="Q8" s="131">
        <v>17947814.039999999</v>
      </c>
      <c r="R8" s="181">
        <v>0</v>
      </c>
      <c r="S8" s="130">
        <v>0</v>
      </c>
      <c r="T8" s="131">
        <v>429549</v>
      </c>
      <c r="U8" s="132">
        <v>0</v>
      </c>
      <c r="V8" s="129">
        <f t="shared" si="0"/>
        <v>106184240.31999998</v>
      </c>
      <c r="W8" s="131">
        <f t="shared" si="0"/>
        <v>20154422.739999998</v>
      </c>
      <c r="X8" s="132">
        <f t="shared" si="0"/>
        <v>877200</v>
      </c>
    </row>
    <row r="9" spans="1:24" s="45" customFormat="1" ht="17.100000000000001" customHeight="1" x14ac:dyDescent="0.25">
      <c r="A9" s="35">
        <v>4</v>
      </c>
      <c r="B9" s="83" t="s">
        <v>149</v>
      </c>
      <c r="C9" s="152" t="s">
        <v>150</v>
      </c>
      <c r="D9" s="126">
        <v>20000000</v>
      </c>
      <c r="E9" s="127">
        <v>0</v>
      </c>
      <c r="F9" s="179">
        <v>0</v>
      </c>
      <c r="G9" s="138">
        <v>0</v>
      </c>
      <c r="H9" s="139">
        <v>0</v>
      </c>
      <c r="I9" s="140">
        <v>0</v>
      </c>
      <c r="J9" s="183">
        <v>0</v>
      </c>
      <c r="K9" s="183">
        <v>0</v>
      </c>
      <c r="L9" s="183">
        <v>0</v>
      </c>
      <c r="M9" s="138">
        <v>0</v>
      </c>
      <c r="N9" s="139">
        <v>0</v>
      </c>
      <c r="O9" s="140">
        <v>0</v>
      </c>
      <c r="P9" s="183">
        <v>0</v>
      </c>
      <c r="Q9" s="139">
        <v>0</v>
      </c>
      <c r="R9" s="182">
        <v>0</v>
      </c>
      <c r="S9" s="138">
        <v>0</v>
      </c>
      <c r="T9" s="139">
        <v>0</v>
      </c>
      <c r="U9" s="140">
        <v>0</v>
      </c>
      <c r="V9" s="129">
        <f t="shared" si="0"/>
        <v>20000000</v>
      </c>
      <c r="W9" s="131">
        <f t="shared" si="0"/>
        <v>0</v>
      </c>
      <c r="X9" s="132">
        <f t="shared" si="0"/>
        <v>0</v>
      </c>
    </row>
    <row r="10" spans="1:24" s="45" customFormat="1" ht="17.100000000000001" customHeight="1" x14ac:dyDescent="0.2">
      <c r="B10" s="153" t="s">
        <v>61</v>
      </c>
      <c r="C10" s="155"/>
      <c r="D10" s="133">
        <f>SUM(D7:D9,D5)</f>
        <v>1623838615.95</v>
      </c>
      <c r="E10" s="134">
        <f>SUM(E7:E9,E5)</f>
        <v>31746059.699999999</v>
      </c>
      <c r="F10" s="137">
        <f>SUM(F7:F9,F5)</f>
        <v>0</v>
      </c>
      <c r="G10" s="133">
        <f t="shared" ref="G10:U10" si="1">SUM(G7:G9,G5)</f>
        <v>0</v>
      </c>
      <c r="H10" s="134">
        <f t="shared" si="1"/>
        <v>0</v>
      </c>
      <c r="I10" s="135">
        <f t="shared" si="1"/>
        <v>5877200</v>
      </c>
      <c r="J10" s="136">
        <f t="shared" si="1"/>
        <v>0</v>
      </c>
      <c r="K10" s="134">
        <f t="shared" si="1"/>
        <v>0</v>
      </c>
      <c r="L10" s="137">
        <f t="shared" si="1"/>
        <v>0</v>
      </c>
      <c r="M10" s="133">
        <f t="shared" si="1"/>
        <v>3525000</v>
      </c>
      <c r="N10" s="134">
        <f t="shared" si="1"/>
        <v>631000</v>
      </c>
      <c r="O10" s="135">
        <f t="shared" si="1"/>
        <v>0</v>
      </c>
      <c r="P10" s="136">
        <f t="shared" si="1"/>
        <v>10421163.369999999</v>
      </c>
      <c r="Q10" s="134">
        <f t="shared" si="1"/>
        <v>22358024.039999999</v>
      </c>
      <c r="R10" s="137">
        <f t="shared" si="1"/>
        <v>0</v>
      </c>
      <c r="S10" s="133">
        <f t="shared" si="1"/>
        <v>0</v>
      </c>
      <c r="T10" s="134">
        <f>SUM(T7:T9,T5)</f>
        <v>36983549</v>
      </c>
      <c r="U10" s="135">
        <f t="shared" si="1"/>
        <v>0</v>
      </c>
      <c r="V10" s="183">
        <f t="shared" si="0"/>
        <v>1637784779.3199999</v>
      </c>
      <c r="W10" s="139">
        <f t="shared" si="0"/>
        <v>91718632.739999995</v>
      </c>
      <c r="X10" s="140">
        <f t="shared" si="0"/>
        <v>5877200</v>
      </c>
    </row>
    <row r="11" spans="1:24" ht="17.100000000000001" customHeight="1" x14ac:dyDescent="0.25">
      <c r="A11" s="35" t="s">
        <v>50</v>
      </c>
      <c r="B11" s="83" t="s">
        <v>62</v>
      </c>
      <c r="C11" s="152"/>
      <c r="D11" s="571"/>
      <c r="E11" s="572"/>
      <c r="F11" s="573"/>
      <c r="G11" s="571"/>
      <c r="H11" s="572"/>
      <c r="I11" s="575"/>
      <c r="J11" s="576"/>
      <c r="K11" s="572"/>
      <c r="L11" s="573"/>
      <c r="M11" s="571"/>
      <c r="N11" s="572"/>
      <c r="O11" s="575"/>
      <c r="P11" s="576"/>
      <c r="Q11" s="572"/>
      <c r="R11" s="573"/>
      <c r="S11" s="577"/>
      <c r="T11" s="578"/>
      <c r="U11" s="579"/>
      <c r="V11" s="576"/>
      <c r="W11" s="572"/>
      <c r="X11" s="575"/>
    </row>
    <row r="12" spans="1:24" ht="17.100000000000001" customHeight="1" x14ac:dyDescent="0.25">
      <c r="A12" s="35">
        <v>5</v>
      </c>
      <c r="B12" s="83" t="s">
        <v>71</v>
      </c>
      <c r="C12" s="152" t="s">
        <v>151</v>
      </c>
      <c r="D12" s="126">
        <v>0</v>
      </c>
      <c r="E12" s="127">
        <v>878514275</v>
      </c>
      <c r="F12" s="179">
        <v>0</v>
      </c>
      <c r="G12" s="130">
        <v>0</v>
      </c>
      <c r="H12" s="131">
        <v>0</v>
      </c>
      <c r="I12" s="132">
        <v>0</v>
      </c>
      <c r="J12" s="129">
        <v>0</v>
      </c>
      <c r="K12" s="129">
        <v>0</v>
      </c>
      <c r="L12" s="129">
        <v>0</v>
      </c>
      <c r="M12" s="130">
        <v>0</v>
      </c>
      <c r="N12" s="131">
        <v>0</v>
      </c>
      <c r="O12" s="132">
        <v>0</v>
      </c>
      <c r="P12" s="129">
        <v>0</v>
      </c>
      <c r="Q12" s="131">
        <v>0</v>
      </c>
      <c r="R12" s="181">
        <v>0</v>
      </c>
      <c r="S12" s="130">
        <v>0</v>
      </c>
      <c r="T12" s="131">
        <v>540000</v>
      </c>
      <c r="U12" s="132">
        <v>0</v>
      </c>
      <c r="V12" s="129">
        <f t="shared" ref="V12:X15" si="2">D12+G12+J12+M12+P12+S12</f>
        <v>0</v>
      </c>
      <c r="W12" s="131">
        <f t="shared" si="2"/>
        <v>879054275</v>
      </c>
      <c r="X12" s="132">
        <f t="shared" si="2"/>
        <v>0</v>
      </c>
    </row>
    <row r="13" spans="1:24" ht="17.100000000000001" customHeight="1" x14ac:dyDescent="0.25">
      <c r="A13" s="35">
        <v>6</v>
      </c>
      <c r="B13" s="83" t="s">
        <v>152</v>
      </c>
      <c r="C13" s="152" t="s">
        <v>153</v>
      </c>
      <c r="D13" s="126">
        <v>0</v>
      </c>
      <c r="E13" s="127">
        <v>0</v>
      </c>
      <c r="F13" s="179">
        <v>0</v>
      </c>
      <c r="G13" s="130">
        <v>0</v>
      </c>
      <c r="H13" s="131">
        <v>0</v>
      </c>
      <c r="I13" s="132">
        <v>0</v>
      </c>
      <c r="J13" s="129">
        <v>0</v>
      </c>
      <c r="K13" s="129">
        <v>0</v>
      </c>
      <c r="L13" s="129">
        <v>0</v>
      </c>
      <c r="M13" s="130">
        <v>0</v>
      </c>
      <c r="N13" s="131">
        <v>0</v>
      </c>
      <c r="O13" s="132">
        <v>0</v>
      </c>
      <c r="P13" s="129">
        <v>0</v>
      </c>
      <c r="Q13" s="131">
        <v>0</v>
      </c>
      <c r="R13" s="181">
        <v>0</v>
      </c>
      <c r="S13" s="130">
        <v>0</v>
      </c>
      <c r="T13" s="131">
        <v>0</v>
      </c>
      <c r="U13" s="132">
        <v>0</v>
      </c>
      <c r="V13" s="129">
        <f t="shared" si="2"/>
        <v>0</v>
      </c>
      <c r="W13" s="131">
        <f t="shared" si="2"/>
        <v>0</v>
      </c>
      <c r="X13" s="132">
        <f t="shared" si="2"/>
        <v>0</v>
      </c>
    </row>
    <row r="14" spans="1:24" s="45" customFormat="1" ht="16.5" customHeight="1" x14ac:dyDescent="0.25">
      <c r="A14" s="35">
        <v>7</v>
      </c>
      <c r="B14" s="83" t="s">
        <v>73</v>
      </c>
      <c r="C14" s="152" t="s">
        <v>154</v>
      </c>
      <c r="D14" s="126">
        <v>13898000</v>
      </c>
      <c r="E14" s="127">
        <v>0</v>
      </c>
      <c r="F14" s="179">
        <v>0</v>
      </c>
      <c r="G14" s="138">
        <v>0</v>
      </c>
      <c r="H14" s="139">
        <v>0</v>
      </c>
      <c r="I14" s="140">
        <v>0</v>
      </c>
      <c r="J14" s="183">
        <v>0</v>
      </c>
      <c r="K14" s="183">
        <v>0</v>
      </c>
      <c r="L14" s="183">
        <v>0</v>
      </c>
      <c r="M14" s="138">
        <v>0</v>
      </c>
      <c r="N14" s="139">
        <v>0</v>
      </c>
      <c r="O14" s="140">
        <v>0</v>
      </c>
      <c r="P14" s="183">
        <v>0</v>
      </c>
      <c r="Q14" s="139">
        <v>0</v>
      </c>
      <c r="R14" s="182">
        <v>0</v>
      </c>
      <c r="S14" s="138">
        <v>0</v>
      </c>
      <c r="T14" s="139">
        <v>0</v>
      </c>
      <c r="U14" s="140">
        <v>0</v>
      </c>
      <c r="V14" s="129">
        <f t="shared" si="2"/>
        <v>13898000</v>
      </c>
      <c r="W14" s="131">
        <f t="shared" si="2"/>
        <v>0</v>
      </c>
      <c r="X14" s="132">
        <f t="shared" si="2"/>
        <v>0</v>
      </c>
    </row>
    <row r="15" spans="1:24" s="45" customFormat="1" ht="17.100000000000001" customHeight="1" x14ac:dyDescent="0.2">
      <c r="B15" s="153" t="s">
        <v>69</v>
      </c>
      <c r="C15" s="155"/>
      <c r="D15" s="133">
        <f t="shared" ref="D15:U15" si="3">SUM(D12:D14)</f>
        <v>13898000</v>
      </c>
      <c r="E15" s="134">
        <f t="shared" si="3"/>
        <v>878514275</v>
      </c>
      <c r="F15" s="137">
        <f t="shared" si="3"/>
        <v>0</v>
      </c>
      <c r="G15" s="133">
        <f t="shared" si="3"/>
        <v>0</v>
      </c>
      <c r="H15" s="134">
        <f t="shared" si="3"/>
        <v>0</v>
      </c>
      <c r="I15" s="135">
        <f t="shared" si="3"/>
        <v>0</v>
      </c>
      <c r="J15" s="136">
        <f t="shared" si="3"/>
        <v>0</v>
      </c>
      <c r="K15" s="134">
        <f t="shared" si="3"/>
        <v>0</v>
      </c>
      <c r="L15" s="137">
        <f t="shared" si="3"/>
        <v>0</v>
      </c>
      <c r="M15" s="133">
        <f t="shared" si="3"/>
        <v>0</v>
      </c>
      <c r="N15" s="134">
        <f t="shared" si="3"/>
        <v>0</v>
      </c>
      <c r="O15" s="135">
        <f t="shared" si="3"/>
        <v>0</v>
      </c>
      <c r="P15" s="136">
        <f t="shared" si="3"/>
        <v>0</v>
      </c>
      <c r="Q15" s="134">
        <f t="shared" si="3"/>
        <v>0</v>
      </c>
      <c r="R15" s="137">
        <f t="shared" si="3"/>
        <v>0</v>
      </c>
      <c r="S15" s="133">
        <f t="shared" si="3"/>
        <v>0</v>
      </c>
      <c r="T15" s="134">
        <f>SUM(T12:T14)</f>
        <v>540000</v>
      </c>
      <c r="U15" s="135">
        <f t="shared" si="3"/>
        <v>0</v>
      </c>
      <c r="V15" s="183">
        <f t="shared" si="2"/>
        <v>13898000</v>
      </c>
      <c r="W15" s="139">
        <f t="shared" si="2"/>
        <v>879054275</v>
      </c>
      <c r="X15" s="140">
        <f t="shared" si="2"/>
        <v>0</v>
      </c>
    </row>
    <row r="16" spans="1:24" ht="17.100000000000001" customHeight="1" x14ac:dyDescent="0.25">
      <c r="A16" s="35" t="s">
        <v>53</v>
      </c>
      <c r="B16" s="83" t="s">
        <v>89</v>
      </c>
      <c r="C16" s="152"/>
      <c r="D16" s="571"/>
      <c r="E16" s="572"/>
      <c r="F16" s="573"/>
      <c r="G16" s="571"/>
      <c r="H16" s="572"/>
      <c r="I16" s="575"/>
      <c r="J16" s="576"/>
      <c r="K16" s="572"/>
      <c r="L16" s="573"/>
      <c r="M16" s="571"/>
      <c r="N16" s="572"/>
      <c r="O16" s="575"/>
      <c r="P16" s="576"/>
      <c r="Q16" s="572"/>
      <c r="R16" s="573"/>
      <c r="S16" s="586"/>
      <c r="T16" s="587"/>
      <c r="U16" s="588"/>
      <c r="V16" s="576"/>
      <c r="W16" s="572"/>
      <c r="X16" s="575"/>
    </row>
    <row r="17" spans="1:24" ht="17.100000000000001" customHeight="1" x14ac:dyDescent="0.25">
      <c r="A17" s="35"/>
      <c r="B17" s="83" t="s">
        <v>80</v>
      </c>
      <c r="C17" s="152"/>
      <c r="D17" s="571"/>
      <c r="E17" s="572"/>
      <c r="F17" s="573"/>
      <c r="G17" s="571"/>
      <c r="H17" s="572"/>
      <c r="I17" s="575"/>
      <c r="J17" s="576"/>
      <c r="K17" s="572"/>
      <c r="L17" s="573"/>
      <c r="M17" s="571"/>
      <c r="N17" s="572"/>
      <c r="O17" s="575"/>
      <c r="P17" s="576"/>
      <c r="Q17" s="572"/>
      <c r="R17" s="573"/>
      <c r="S17" s="589"/>
      <c r="T17" s="590"/>
      <c r="U17" s="591"/>
      <c r="V17" s="576"/>
      <c r="W17" s="572"/>
      <c r="X17" s="575"/>
    </row>
    <row r="18" spans="1:24" ht="17.100000000000001" customHeight="1" x14ac:dyDescent="0.25">
      <c r="A18" s="35">
        <v>8</v>
      </c>
      <c r="B18" s="83" t="s">
        <v>78</v>
      </c>
      <c r="C18" s="152" t="s">
        <v>155</v>
      </c>
      <c r="D18" s="126">
        <v>145316492</v>
      </c>
      <c r="E18" s="127">
        <v>0</v>
      </c>
      <c r="F18" s="179">
        <v>0</v>
      </c>
      <c r="G18" s="130">
        <v>0</v>
      </c>
      <c r="H18" s="131">
        <v>0</v>
      </c>
      <c r="I18" s="132">
        <v>1973708</v>
      </c>
      <c r="J18" s="129">
        <v>224993</v>
      </c>
      <c r="K18" s="129">
        <v>0</v>
      </c>
      <c r="L18" s="129">
        <v>0</v>
      </c>
      <c r="M18" s="130">
        <v>637023</v>
      </c>
      <c r="N18" s="131">
        <v>0</v>
      </c>
      <c r="O18" s="132">
        <v>0</v>
      </c>
      <c r="P18" s="129">
        <v>5661298</v>
      </c>
      <c r="Q18" s="131">
        <v>0</v>
      </c>
      <c r="R18" s="181">
        <v>0</v>
      </c>
      <c r="S18" s="130">
        <v>0</v>
      </c>
      <c r="T18" s="131">
        <v>1412954</v>
      </c>
      <c r="U18" s="132">
        <v>0</v>
      </c>
      <c r="V18" s="129">
        <f t="shared" ref="V18:X19" si="4">D18+G18+J18+M18+P18+S18</f>
        <v>151839806</v>
      </c>
      <c r="W18" s="131">
        <f t="shared" si="4"/>
        <v>1412954</v>
      </c>
      <c r="X18" s="132">
        <f t="shared" si="4"/>
        <v>1973708</v>
      </c>
    </row>
    <row r="19" spans="1:24" ht="17.100000000000001" customHeight="1" x14ac:dyDescent="0.25">
      <c r="A19" s="35">
        <v>9</v>
      </c>
      <c r="B19" s="83" t="s">
        <v>79</v>
      </c>
      <c r="C19" s="152" t="s">
        <v>155</v>
      </c>
      <c r="D19" s="126"/>
      <c r="E19" s="127"/>
      <c r="F19" s="179"/>
      <c r="G19" s="130"/>
      <c r="H19" s="131"/>
      <c r="I19" s="132"/>
      <c r="J19" s="129"/>
      <c r="K19" s="131"/>
      <c r="L19" s="181"/>
      <c r="M19" s="130"/>
      <c r="N19" s="131"/>
      <c r="O19" s="132"/>
      <c r="P19" s="129"/>
      <c r="Q19" s="131"/>
      <c r="R19" s="181"/>
      <c r="S19" s="130">
        <v>0</v>
      </c>
      <c r="T19" s="131">
        <v>0</v>
      </c>
      <c r="U19" s="132">
        <v>0</v>
      </c>
      <c r="V19" s="129">
        <f t="shared" si="4"/>
        <v>0</v>
      </c>
      <c r="W19" s="131">
        <f t="shared" si="4"/>
        <v>0</v>
      </c>
      <c r="X19" s="132">
        <f t="shared" si="4"/>
        <v>0</v>
      </c>
    </row>
    <row r="20" spans="1:24" ht="29.25" customHeight="1" x14ac:dyDescent="0.25">
      <c r="A20" s="35"/>
      <c r="B20" s="83" t="s">
        <v>81</v>
      </c>
      <c r="C20" s="152"/>
      <c r="D20" s="571"/>
      <c r="E20" s="572"/>
      <c r="F20" s="573"/>
      <c r="G20" s="571"/>
      <c r="H20" s="572"/>
      <c r="I20" s="575"/>
      <c r="J20" s="576"/>
      <c r="K20" s="572"/>
      <c r="L20" s="573"/>
      <c r="M20" s="571"/>
      <c r="N20" s="572"/>
      <c r="O20" s="575"/>
      <c r="P20" s="576"/>
      <c r="Q20" s="572"/>
      <c r="R20" s="573"/>
      <c r="S20" s="577"/>
      <c r="T20" s="578"/>
      <c r="U20" s="579"/>
      <c r="V20" s="576"/>
      <c r="W20" s="572"/>
      <c r="X20" s="575"/>
    </row>
    <row r="21" spans="1:24" ht="17.100000000000001" customHeight="1" x14ac:dyDescent="0.25">
      <c r="A21" s="35">
        <v>10</v>
      </c>
      <c r="B21" s="83" t="s">
        <v>78</v>
      </c>
      <c r="C21" s="152" t="s">
        <v>155</v>
      </c>
      <c r="D21" s="126">
        <v>142608349</v>
      </c>
      <c r="E21" s="127">
        <v>0</v>
      </c>
      <c r="F21" s="179">
        <v>0</v>
      </c>
      <c r="G21" s="130">
        <v>0</v>
      </c>
      <c r="H21" s="131">
        <v>0</v>
      </c>
      <c r="I21" s="132">
        <v>0</v>
      </c>
      <c r="J21" s="129">
        <v>0</v>
      </c>
      <c r="K21" s="129">
        <v>0</v>
      </c>
      <c r="L21" s="129">
        <v>0</v>
      </c>
      <c r="M21" s="130">
        <v>0</v>
      </c>
      <c r="N21" s="131">
        <v>0</v>
      </c>
      <c r="O21" s="132">
        <v>0</v>
      </c>
      <c r="P21" s="129">
        <v>0</v>
      </c>
      <c r="Q21" s="131">
        <v>0</v>
      </c>
      <c r="R21" s="181">
        <v>0</v>
      </c>
      <c r="S21" s="130">
        <v>0</v>
      </c>
      <c r="T21" s="131">
        <v>0</v>
      </c>
      <c r="U21" s="132">
        <v>0</v>
      </c>
      <c r="V21" s="129">
        <f t="shared" ref="V21:X22" si="5">D21+G21+J21+M21+P21+S21</f>
        <v>142608349</v>
      </c>
      <c r="W21" s="131">
        <f t="shared" si="5"/>
        <v>0</v>
      </c>
      <c r="X21" s="132">
        <f t="shared" si="5"/>
        <v>0</v>
      </c>
    </row>
    <row r="22" spans="1:24" ht="17.100000000000001" customHeight="1" x14ac:dyDescent="0.25">
      <c r="A22" s="35">
        <v>11</v>
      </c>
      <c r="B22" s="83" t="s">
        <v>79</v>
      </c>
      <c r="C22" s="152" t="s">
        <v>155</v>
      </c>
      <c r="D22" s="126"/>
      <c r="E22" s="127">
        <v>0</v>
      </c>
      <c r="F22" s="179">
        <v>0</v>
      </c>
      <c r="G22" s="130"/>
      <c r="H22" s="131"/>
      <c r="I22" s="132"/>
      <c r="J22" s="129"/>
      <c r="K22" s="131"/>
      <c r="L22" s="181"/>
      <c r="M22" s="130"/>
      <c r="N22" s="131"/>
      <c r="O22" s="132"/>
      <c r="P22" s="129"/>
      <c r="Q22" s="131"/>
      <c r="R22" s="181"/>
      <c r="S22" s="130"/>
      <c r="T22" s="131"/>
      <c r="U22" s="132"/>
      <c r="V22" s="129">
        <f t="shared" si="5"/>
        <v>0</v>
      </c>
      <c r="W22" s="131">
        <f t="shared" si="5"/>
        <v>0</v>
      </c>
      <c r="X22" s="132">
        <f t="shared" si="5"/>
        <v>0</v>
      </c>
    </row>
    <row r="23" spans="1:24" ht="28.5" customHeight="1" x14ac:dyDescent="0.25">
      <c r="A23" s="35"/>
      <c r="B23" s="83" t="s">
        <v>82</v>
      </c>
      <c r="C23" s="152"/>
      <c r="D23" s="571"/>
      <c r="E23" s="572"/>
      <c r="F23" s="573"/>
      <c r="G23" s="571"/>
      <c r="H23" s="572"/>
      <c r="I23" s="575"/>
      <c r="J23" s="576"/>
      <c r="K23" s="572"/>
      <c r="L23" s="573"/>
      <c r="M23" s="571"/>
      <c r="N23" s="572"/>
      <c r="O23" s="575"/>
      <c r="P23" s="576"/>
      <c r="Q23" s="572"/>
      <c r="R23" s="573"/>
      <c r="S23" s="577"/>
      <c r="T23" s="578"/>
      <c r="U23" s="579"/>
      <c r="V23" s="576"/>
      <c r="W23" s="572"/>
      <c r="X23" s="575"/>
    </row>
    <row r="24" spans="1:24" ht="17.100000000000001" customHeight="1" x14ac:dyDescent="0.25">
      <c r="A24" s="35">
        <v>12</v>
      </c>
      <c r="B24" s="83" t="s">
        <v>156</v>
      </c>
      <c r="C24" s="152" t="s">
        <v>165</v>
      </c>
      <c r="D24" s="126">
        <v>0</v>
      </c>
      <c r="E24" s="127">
        <v>0</v>
      </c>
      <c r="F24" s="179">
        <v>0</v>
      </c>
      <c r="G24" s="130">
        <v>0</v>
      </c>
      <c r="H24" s="131">
        <v>0</v>
      </c>
      <c r="I24" s="132">
        <v>0</v>
      </c>
      <c r="J24" s="129">
        <v>0</v>
      </c>
      <c r="K24" s="129">
        <v>0</v>
      </c>
      <c r="L24" s="129">
        <v>0</v>
      </c>
      <c r="M24" s="130">
        <v>0</v>
      </c>
      <c r="N24" s="131">
        <v>0</v>
      </c>
      <c r="O24" s="132">
        <v>0</v>
      </c>
      <c r="P24" s="129">
        <v>0</v>
      </c>
      <c r="Q24" s="131">
        <v>0</v>
      </c>
      <c r="R24" s="181">
        <v>0</v>
      </c>
      <c r="S24" s="130">
        <v>0</v>
      </c>
      <c r="T24" s="131">
        <v>0</v>
      </c>
      <c r="U24" s="132">
        <v>0</v>
      </c>
      <c r="V24" s="129">
        <f t="shared" ref="V24:X26" si="6">D24+G24+J24+M24+P24+S24</f>
        <v>0</v>
      </c>
      <c r="W24" s="131">
        <f t="shared" si="6"/>
        <v>0</v>
      </c>
      <c r="X24" s="132">
        <f t="shared" si="6"/>
        <v>0</v>
      </c>
    </row>
    <row r="25" spans="1:24" s="45" customFormat="1" ht="17.100000000000001" customHeight="1" x14ac:dyDescent="0.25">
      <c r="A25" s="35">
        <v>13</v>
      </c>
      <c r="B25" s="83" t="s">
        <v>76</v>
      </c>
      <c r="C25" s="152" t="s">
        <v>166</v>
      </c>
      <c r="D25" s="126">
        <v>0</v>
      </c>
      <c r="E25" s="127">
        <v>0</v>
      </c>
      <c r="F25" s="179">
        <v>0</v>
      </c>
      <c r="G25" s="138">
        <v>0</v>
      </c>
      <c r="H25" s="139">
        <v>0</v>
      </c>
      <c r="I25" s="140">
        <v>0</v>
      </c>
      <c r="J25" s="183">
        <v>0</v>
      </c>
      <c r="K25" s="183">
        <v>0</v>
      </c>
      <c r="L25" s="183">
        <v>0</v>
      </c>
      <c r="M25" s="138">
        <v>0</v>
      </c>
      <c r="N25" s="139">
        <v>0</v>
      </c>
      <c r="O25" s="140">
        <v>0</v>
      </c>
      <c r="P25" s="183">
        <v>0</v>
      </c>
      <c r="Q25" s="139">
        <v>0</v>
      </c>
      <c r="R25" s="182">
        <v>0</v>
      </c>
      <c r="S25" s="138">
        <v>0</v>
      </c>
      <c r="T25" s="139">
        <v>0</v>
      </c>
      <c r="U25" s="140">
        <v>0</v>
      </c>
      <c r="V25" s="129">
        <f t="shared" si="6"/>
        <v>0</v>
      </c>
      <c r="W25" s="131">
        <f t="shared" si="6"/>
        <v>0</v>
      </c>
      <c r="X25" s="132">
        <f t="shared" si="6"/>
        <v>0</v>
      </c>
    </row>
    <row r="26" spans="1:24" s="45" customFormat="1" ht="17.100000000000001" customHeight="1" x14ac:dyDescent="0.25">
      <c r="A26" s="35">
        <v>14</v>
      </c>
      <c r="B26" s="83" t="s">
        <v>157</v>
      </c>
      <c r="C26" s="82" t="s">
        <v>167</v>
      </c>
      <c r="D26" s="126">
        <v>0</v>
      </c>
      <c r="E26" s="127">
        <v>0</v>
      </c>
      <c r="F26" s="179">
        <v>0</v>
      </c>
      <c r="G26" s="138">
        <v>0</v>
      </c>
      <c r="H26" s="139">
        <v>0</v>
      </c>
      <c r="I26" s="140">
        <v>0</v>
      </c>
      <c r="J26" s="183">
        <v>0</v>
      </c>
      <c r="K26" s="183">
        <v>0</v>
      </c>
      <c r="L26" s="183">
        <v>0</v>
      </c>
      <c r="M26" s="138">
        <v>0</v>
      </c>
      <c r="N26" s="139">
        <v>0</v>
      </c>
      <c r="O26" s="140">
        <v>0</v>
      </c>
      <c r="P26" s="183">
        <v>0</v>
      </c>
      <c r="Q26" s="139">
        <v>0</v>
      </c>
      <c r="R26" s="182">
        <v>0</v>
      </c>
      <c r="S26" s="138">
        <v>0</v>
      </c>
      <c r="T26" s="139">
        <v>0</v>
      </c>
      <c r="U26" s="140">
        <v>0</v>
      </c>
      <c r="V26" s="129">
        <f t="shared" si="6"/>
        <v>0</v>
      </c>
      <c r="W26" s="131">
        <f t="shared" si="6"/>
        <v>0</v>
      </c>
      <c r="X26" s="132">
        <f t="shared" si="6"/>
        <v>0</v>
      </c>
    </row>
    <row r="27" spans="1:24" s="45" customFormat="1" ht="17.100000000000001" customHeight="1" x14ac:dyDescent="0.25">
      <c r="A27" s="35"/>
      <c r="B27" s="153" t="s">
        <v>49</v>
      </c>
      <c r="C27" s="153"/>
      <c r="D27" s="133">
        <f t="shared" ref="D27:X27" si="7">SUM(D24:D26,D18,D19,D21,D22)</f>
        <v>287924841</v>
      </c>
      <c r="E27" s="134">
        <f t="shared" si="7"/>
        <v>0</v>
      </c>
      <c r="F27" s="137">
        <f t="shared" si="7"/>
        <v>0</v>
      </c>
      <c r="G27" s="133">
        <f t="shared" si="7"/>
        <v>0</v>
      </c>
      <c r="H27" s="134">
        <f t="shared" si="7"/>
        <v>0</v>
      </c>
      <c r="I27" s="137">
        <f t="shared" si="7"/>
        <v>1973708</v>
      </c>
      <c r="J27" s="133">
        <f t="shared" si="7"/>
        <v>224993</v>
      </c>
      <c r="K27" s="134">
        <f t="shared" si="7"/>
        <v>0</v>
      </c>
      <c r="L27" s="137">
        <f t="shared" si="7"/>
        <v>0</v>
      </c>
      <c r="M27" s="133">
        <f t="shared" si="7"/>
        <v>637023</v>
      </c>
      <c r="N27" s="134">
        <f t="shared" si="7"/>
        <v>0</v>
      </c>
      <c r="O27" s="137">
        <f t="shared" si="7"/>
        <v>0</v>
      </c>
      <c r="P27" s="133">
        <f t="shared" si="7"/>
        <v>5661298</v>
      </c>
      <c r="Q27" s="134">
        <f t="shared" si="7"/>
        <v>0</v>
      </c>
      <c r="R27" s="137">
        <f t="shared" si="7"/>
        <v>0</v>
      </c>
      <c r="S27" s="133">
        <f t="shared" si="7"/>
        <v>0</v>
      </c>
      <c r="T27" s="134">
        <f t="shared" si="7"/>
        <v>1412954</v>
      </c>
      <c r="U27" s="137">
        <f t="shared" si="7"/>
        <v>0</v>
      </c>
      <c r="V27" s="133">
        <f t="shared" si="7"/>
        <v>294448155</v>
      </c>
      <c r="W27" s="134">
        <f t="shared" si="7"/>
        <v>1412954</v>
      </c>
      <c r="X27" s="135">
        <f t="shared" si="7"/>
        <v>1973708</v>
      </c>
    </row>
    <row r="28" spans="1:24" ht="17.100000000000001" customHeight="1" thickBot="1" x14ac:dyDescent="0.3">
      <c r="A28" s="35"/>
      <c r="B28" s="153" t="s">
        <v>102</v>
      </c>
      <c r="C28" s="153"/>
      <c r="D28" s="141">
        <f t="shared" ref="D28:X28" si="8">SUM(D27,D15,D10)</f>
        <v>1925661456.95</v>
      </c>
      <c r="E28" s="142">
        <f t="shared" si="8"/>
        <v>910260334.70000005</v>
      </c>
      <c r="F28" s="145">
        <f t="shared" si="8"/>
        <v>0</v>
      </c>
      <c r="G28" s="141">
        <f t="shared" si="8"/>
        <v>0</v>
      </c>
      <c r="H28" s="142">
        <f t="shared" si="8"/>
        <v>0</v>
      </c>
      <c r="I28" s="145">
        <f t="shared" si="8"/>
        <v>7850908</v>
      </c>
      <c r="J28" s="141">
        <f t="shared" si="8"/>
        <v>224993</v>
      </c>
      <c r="K28" s="142">
        <f t="shared" si="8"/>
        <v>0</v>
      </c>
      <c r="L28" s="145">
        <f t="shared" si="8"/>
        <v>0</v>
      </c>
      <c r="M28" s="141">
        <f t="shared" si="8"/>
        <v>4162023</v>
      </c>
      <c r="N28" s="142">
        <f t="shared" si="8"/>
        <v>631000</v>
      </c>
      <c r="O28" s="145">
        <f t="shared" si="8"/>
        <v>0</v>
      </c>
      <c r="P28" s="141">
        <f t="shared" si="8"/>
        <v>16082461.369999999</v>
      </c>
      <c r="Q28" s="142">
        <f t="shared" si="8"/>
        <v>22358024.039999999</v>
      </c>
      <c r="R28" s="145">
        <f t="shared" si="8"/>
        <v>0</v>
      </c>
      <c r="S28" s="141">
        <f t="shared" si="8"/>
        <v>0</v>
      </c>
      <c r="T28" s="142">
        <f t="shared" si="8"/>
        <v>38936503</v>
      </c>
      <c r="U28" s="145">
        <f t="shared" si="8"/>
        <v>0</v>
      </c>
      <c r="V28" s="141">
        <f t="shared" si="8"/>
        <v>1946130934.3199999</v>
      </c>
      <c r="W28" s="142">
        <f t="shared" si="8"/>
        <v>972185861.74000001</v>
      </c>
      <c r="X28" s="143">
        <f t="shared" si="8"/>
        <v>7850908</v>
      </c>
    </row>
    <row r="29" spans="1:24" x14ac:dyDescent="0.25">
      <c r="V29" s="43"/>
      <c r="W29" s="45"/>
      <c r="X29" s="45"/>
    </row>
    <row r="30" spans="1:24" x14ac:dyDescent="0.25"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62"/>
      <c r="W30" s="163"/>
      <c r="X30" s="45"/>
    </row>
    <row r="31" spans="1:24" ht="12.75" customHeight="1" x14ac:dyDescent="0.25">
      <c r="B31" s="157"/>
      <c r="C31" s="157"/>
      <c r="D31" s="98"/>
      <c r="E31" s="574"/>
      <c r="F31" s="574"/>
      <c r="G31" s="98"/>
      <c r="H31" s="100"/>
      <c r="I31" s="100"/>
      <c r="J31" s="98"/>
      <c r="K31" s="100"/>
      <c r="L31" s="100"/>
      <c r="M31" s="98"/>
      <c r="N31" s="100"/>
      <c r="O31" s="100"/>
      <c r="P31" s="98"/>
      <c r="Q31" s="100"/>
      <c r="R31" s="100"/>
      <c r="S31" s="98"/>
      <c r="T31" s="100"/>
      <c r="U31" s="100"/>
      <c r="V31" s="162"/>
      <c r="W31" s="163"/>
      <c r="X31" s="45"/>
    </row>
    <row r="32" spans="1:24" ht="12.75" customHeight="1" x14ac:dyDescent="0.25">
      <c r="B32" s="157"/>
      <c r="D32" s="98"/>
      <c r="E32" s="574"/>
      <c r="F32" s="574"/>
      <c r="G32" s="98"/>
      <c r="H32" s="100"/>
      <c r="I32" s="100"/>
      <c r="J32" s="98"/>
      <c r="K32" s="100"/>
      <c r="L32" s="100"/>
      <c r="M32" s="98"/>
      <c r="N32" s="100"/>
      <c r="O32" s="100"/>
      <c r="P32" s="98"/>
      <c r="Q32" s="100"/>
      <c r="R32" s="100"/>
      <c r="S32" s="98"/>
      <c r="T32" s="100"/>
      <c r="U32" s="100"/>
      <c r="V32" s="162"/>
      <c r="W32" s="163"/>
      <c r="X32" s="45"/>
    </row>
    <row r="33" spans="2:26" ht="36" customHeight="1" x14ac:dyDescent="0.25">
      <c r="B33" s="157"/>
      <c r="D33" s="98"/>
      <c r="E33" s="574"/>
      <c r="F33" s="574"/>
      <c r="G33" s="98"/>
      <c r="H33" s="100"/>
      <c r="I33" s="100"/>
      <c r="J33" s="98"/>
      <c r="K33" s="100"/>
      <c r="L33" s="100"/>
      <c r="M33" s="98"/>
      <c r="N33" s="100"/>
      <c r="O33" s="100"/>
      <c r="P33" s="98"/>
      <c r="Q33" s="100"/>
      <c r="R33" s="100"/>
      <c r="S33" s="98"/>
      <c r="T33" s="100"/>
      <c r="U33" s="100"/>
      <c r="V33" s="162"/>
      <c r="W33" s="163"/>
      <c r="X33" s="45"/>
    </row>
    <row r="34" spans="2:26" x14ac:dyDescent="0.25">
      <c r="B34" s="157"/>
      <c r="D34" s="98"/>
      <c r="E34" s="574"/>
      <c r="F34" s="574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1"/>
      <c r="Z34" s="109"/>
    </row>
    <row r="35" spans="2:26" x14ac:dyDescent="0.25">
      <c r="B35" s="158"/>
      <c r="D35" s="98"/>
      <c r="E35" s="180"/>
      <c r="F35" s="102"/>
      <c r="G35" s="98"/>
      <c r="H35" s="100"/>
      <c r="I35" s="100"/>
      <c r="J35" s="98"/>
      <c r="K35" s="100"/>
      <c r="L35" s="100"/>
      <c r="M35" s="98"/>
      <c r="N35" s="100"/>
      <c r="O35" s="100"/>
      <c r="P35" s="98"/>
      <c r="Q35" s="100"/>
      <c r="R35" s="100"/>
      <c r="S35" s="98"/>
      <c r="T35" s="100"/>
      <c r="U35" s="100"/>
      <c r="V35" s="100"/>
      <c r="W35" s="101"/>
    </row>
    <row r="36" spans="2:26" ht="19.5" customHeight="1" x14ac:dyDescent="0.25">
      <c r="B36" s="158"/>
      <c r="D36" s="98"/>
      <c r="E36" s="574"/>
      <c r="F36" s="574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1"/>
    </row>
    <row r="37" spans="2:26" x14ac:dyDescent="0.25">
      <c r="B37" s="83" t="s">
        <v>162</v>
      </c>
      <c r="D37" s="98"/>
      <c r="E37" s="98"/>
      <c r="F37" s="102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1"/>
    </row>
    <row r="39" spans="2:26" x14ac:dyDescent="0.25">
      <c r="B39" s="158" t="s">
        <v>312</v>
      </c>
    </row>
    <row r="45" spans="2:26" x14ac:dyDescent="0.25">
      <c r="E45" s="562"/>
      <c r="F45" s="562"/>
      <c r="G45" s="562"/>
    </row>
  </sheetData>
  <mergeCells count="55">
    <mergeCell ref="S1:U1"/>
    <mergeCell ref="V1:X1"/>
    <mergeCell ref="D2:F2"/>
    <mergeCell ref="G2:I2"/>
    <mergeCell ref="D11:F11"/>
    <mergeCell ref="J2:L2"/>
    <mergeCell ref="M2:O2"/>
    <mergeCell ref="D1:F1"/>
    <mergeCell ref="G1:I1"/>
    <mergeCell ref="J1:L1"/>
    <mergeCell ref="M1:O1"/>
    <mergeCell ref="P1:R1"/>
    <mergeCell ref="G11:I11"/>
    <mergeCell ref="J11:L11"/>
    <mergeCell ref="M11:O11"/>
    <mergeCell ref="V16:X17"/>
    <mergeCell ref="P2:R2"/>
    <mergeCell ref="S2:U2"/>
    <mergeCell ref="V2:X2"/>
    <mergeCell ref="V11:X11"/>
    <mergeCell ref="P11:R11"/>
    <mergeCell ref="S11:U11"/>
    <mergeCell ref="V4:X4"/>
    <mergeCell ref="S4:U4"/>
    <mergeCell ref="P16:R17"/>
    <mergeCell ref="P4:R4"/>
    <mergeCell ref="S16:U17"/>
    <mergeCell ref="V23:X23"/>
    <mergeCell ref="G20:I20"/>
    <mergeCell ref="J20:L20"/>
    <mergeCell ref="M20:O20"/>
    <mergeCell ref="P20:R20"/>
    <mergeCell ref="S20:U20"/>
    <mergeCell ref="V20:X20"/>
    <mergeCell ref="G23:I23"/>
    <mergeCell ref="J23:L23"/>
    <mergeCell ref="M23:O23"/>
    <mergeCell ref="P23:R23"/>
    <mergeCell ref="S23:U23"/>
    <mergeCell ref="E45:G45"/>
    <mergeCell ref="D4:F4"/>
    <mergeCell ref="G4:I4"/>
    <mergeCell ref="J4:L4"/>
    <mergeCell ref="M4:O4"/>
    <mergeCell ref="D20:F20"/>
    <mergeCell ref="D23:F23"/>
    <mergeCell ref="D16:F17"/>
    <mergeCell ref="E34:F34"/>
    <mergeCell ref="E36:F36"/>
    <mergeCell ref="E31:F31"/>
    <mergeCell ref="E32:F32"/>
    <mergeCell ref="E33:F33"/>
    <mergeCell ref="G16:I17"/>
    <mergeCell ref="J16:L17"/>
    <mergeCell ref="M16:O17"/>
  </mergeCells>
  <printOptions horizontalCentered="1" headings="1" gridLines="1"/>
  <pageMargins left="0" right="0" top="0.9055118110236221" bottom="0" header="0.51181102362204722" footer="0"/>
  <pageSetup paperSize="9" scale="60" orientation="landscape" r:id="rId1"/>
  <headerFooter alignWithMargins="0">
    <oddHeader>&amp;C&amp;"Arial,Félkövér"&amp;11VÉSZTŐ VÁROS ÖNKORMÁNYZAT 2017. ÉVI BEVÉTELEIKÖTELEZŐ-, ÖNKÉNT VÁLLALT-, ÉS ÁLLAMIGAZGATÁSI FELADATOK SZERINTI BONTÁSBAN&amp;R2/A. melléklet a ......./20........(..........) önkormányzati rendelethezadatok E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S304"/>
  <sheetViews>
    <sheetView showGridLines="0" topLeftCell="A85" zoomScale="70" zoomScaleNormal="70" zoomScalePageLayoutView="85" workbookViewId="0">
      <selection activeCell="T315" sqref="T315"/>
    </sheetView>
  </sheetViews>
  <sheetFormatPr defaultColWidth="4.28515625" defaultRowHeight="15" x14ac:dyDescent="0.25"/>
  <cols>
    <col min="1" max="1" width="6.140625" style="51" bestFit="1" customWidth="1"/>
    <col min="2" max="2" width="36" style="83" customWidth="1"/>
    <col min="3" max="3" width="5.7109375" style="83" bestFit="1" customWidth="1"/>
    <col min="4" max="4" width="8.5703125" style="83" bestFit="1" customWidth="1"/>
    <col min="5" max="5" width="7.42578125" style="83" bestFit="1" customWidth="1"/>
    <col min="6" max="6" width="6.85546875" style="34" bestFit="1" customWidth="1"/>
    <col min="7" max="7" width="8.5703125" style="109" bestFit="1" customWidth="1"/>
    <col min="8" max="8" width="6.7109375" style="34" bestFit="1" customWidth="1"/>
    <col min="9" max="9" width="6.85546875" style="34" bestFit="1" customWidth="1"/>
    <col min="10" max="10" width="7.85546875" style="34" customWidth="1"/>
    <col min="11" max="11" width="6.7109375" style="109" bestFit="1" customWidth="1"/>
    <col min="12" max="12" width="8.5703125" style="34" bestFit="1" customWidth="1"/>
    <col min="13" max="13" width="7.42578125" style="34" customWidth="1"/>
    <col min="14" max="14" width="8.5703125" style="34" bestFit="1" customWidth="1"/>
    <col min="15" max="15" width="8.5703125" style="109" bestFit="1" customWidth="1"/>
    <col min="16" max="16" width="9" style="109" bestFit="1" customWidth="1"/>
    <col min="17" max="17" width="7.85546875" style="109" customWidth="1"/>
    <col min="18" max="18" width="6.85546875" style="109" bestFit="1" customWidth="1"/>
    <col min="19" max="19" width="7.85546875" style="109" customWidth="1"/>
    <col min="20" max="20" width="7.85546875" style="34" customWidth="1"/>
    <col min="21" max="21" width="6.85546875" style="34" bestFit="1" customWidth="1"/>
    <col min="22" max="22" width="7.140625" style="34" bestFit="1" customWidth="1"/>
    <col min="23" max="23" width="7.140625" style="109" bestFit="1" customWidth="1"/>
    <col min="24" max="24" width="5.85546875" style="35" customWidth="1"/>
    <col min="25" max="16384" width="4.28515625" style="35"/>
  </cols>
  <sheetData>
    <row r="1" spans="1:24" s="153" customFormat="1" ht="15" customHeight="1" thickBot="1" x14ac:dyDescent="0.25">
      <c r="A1" s="156"/>
      <c r="C1" s="675" t="s">
        <v>279</v>
      </c>
      <c r="D1" s="680" t="s">
        <v>85</v>
      </c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7"/>
      <c r="P1" s="677"/>
      <c r="Q1" s="677"/>
      <c r="R1" s="677"/>
      <c r="S1" s="677"/>
      <c r="T1" s="677"/>
      <c r="U1" s="677"/>
      <c r="V1" s="677"/>
      <c r="W1" s="677"/>
      <c r="X1" s="681"/>
    </row>
    <row r="2" spans="1:24" s="153" customFormat="1" ht="32.25" customHeight="1" thickBot="1" x14ac:dyDescent="0.25">
      <c r="A2" s="156"/>
      <c r="C2" s="675"/>
      <c r="D2" s="623" t="s">
        <v>249</v>
      </c>
      <c r="E2" s="623"/>
      <c r="F2" s="624"/>
      <c r="G2" s="625" t="s">
        <v>250</v>
      </c>
      <c r="H2" s="623"/>
      <c r="I2" s="626"/>
      <c r="J2" s="622" t="s">
        <v>251</v>
      </c>
      <c r="K2" s="623"/>
      <c r="L2" s="624"/>
      <c r="M2" s="625" t="s">
        <v>251</v>
      </c>
      <c r="N2" s="623"/>
      <c r="O2" s="626"/>
      <c r="P2" s="622" t="s">
        <v>253</v>
      </c>
      <c r="Q2" s="623"/>
      <c r="R2" s="624"/>
      <c r="S2" s="641" t="s">
        <v>280</v>
      </c>
      <c r="T2" s="642"/>
      <c r="U2" s="643"/>
      <c r="V2" s="622" t="s">
        <v>255</v>
      </c>
      <c r="W2" s="623"/>
      <c r="X2" s="623"/>
    </row>
    <row r="3" spans="1:24" s="153" customFormat="1" ht="73.5" customHeight="1" thickBot="1" x14ac:dyDescent="0.25">
      <c r="A3" s="156"/>
      <c r="C3" s="194" t="s">
        <v>124</v>
      </c>
      <c r="D3" s="685" t="s">
        <v>342</v>
      </c>
      <c r="E3" s="636"/>
      <c r="F3" s="637"/>
      <c r="G3" s="635" t="s">
        <v>335</v>
      </c>
      <c r="H3" s="636"/>
      <c r="I3" s="637"/>
      <c r="J3" s="635" t="s">
        <v>336</v>
      </c>
      <c r="K3" s="636"/>
      <c r="L3" s="637"/>
      <c r="M3" s="635" t="s">
        <v>337</v>
      </c>
      <c r="N3" s="636"/>
      <c r="O3" s="637"/>
      <c r="P3" s="635" t="s">
        <v>338</v>
      </c>
      <c r="Q3" s="636"/>
      <c r="R3" s="637"/>
      <c r="S3" s="635" t="s">
        <v>339</v>
      </c>
      <c r="T3" s="636"/>
      <c r="U3" s="637"/>
      <c r="V3" s="635" t="s">
        <v>340</v>
      </c>
      <c r="W3" s="636"/>
      <c r="X3" s="638"/>
    </row>
    <row r="4" spans="1:24" s="153" customFormat="1" ht="92.25" customHeight="1" x14ac:dyDescent="0.2">
      <c r="A4" s="148" t="s">
        <v>40</v>
      </c>
      <c r="B4" s="149" t="s">
        <v>124</v>
      </c>
      <c r="C4" s="194" t="s">
        <v>142</v>
      </c>
      <c r="D4" s="233" t="s">
        <v>159</v>
      </c>
      <c r="E4" s="233" t="s">
        <v>160</v>
      </c>
      <c r="F4" s="236" t="s">
        <v>161</v>
      </c>
      <c r="G4" s="258" t="s">
        <v>159</v>
      </c>
      <c r="H4" s="233" t="s">
        <v>160</v>
      </c>
      <c r="I4" s="234" t="s">
        <v>161</v>
      </c>
      <c r="J4" s="235" t="s">
        <v>159</v>
      </c>
      <c r="K4" s="259" t="s">
        <v>160</v>
      </c>
      <c r="L4" s="236" t="s">
        <v>161</v>
      </c>
      <c r="M4" s="232" t="s">
        <v>159</v>
      </c>
      <c r="N4" s="259" t="s">
        <v>160</v>
      </c>
      <c r="O4" s="234" t="s">
        <v>161</v>
      </c>
      <c r="P4" s="235" t="s">
        <v>159</v>
      </c>
      <c r="Q4" s="233" t="s">
        <v>160</v>
      </c>
      <c r="R4" s="260" t="s">
        <v>161</v>
      </c>
      <c r="S4" s="258" t="s">
        <v>159</v>
      </c>
      <c r="T4" s="259" t="s">
        <v>160</v>
      </c>
      <c r="U4" s="261" t="s">
        <v>161</v>
      </c>
      <c r="V4" s="262" t="s">
        <v>159</v>
      </c>
      <c r="W4" s="233" t="s">
        <v>160</v>
      </c>
      <c r="X4" s="233" t="s">
        <v>161</v>
      </c>
    </row>
    <row r="5" spans="1:24" ht="30" x14ac:dyDescent="0.25">
      <c r="A5" s="35" t="s">
        <v>11</v>
      </c>
      <c r="B5" s="83" t="s">
        <v>55</v>
      </c>
      <c r="D5" s="572"/>
      <c r="E5" s="572"/>
      <c r="F5" s="573"/>
      <c r="G5" s="571"/>
      <c r="H5" s="572"/>
      <c r="I5" s="575"/>
      <c r="J5" s="576"/>
      <c r="K5" s="572"/>
      <c r="L5" s="573"/>
      <c r="M5" s="571"/>
      <c r="N5" s="572"/>
      <c r="O5" s="575"/>
      <c r="P5" s="576"/>
      <c r="Q5" s="572"/>
      <c r="R5" s="573"/>
      <c r="S5" s="571"/>
      <c r="T5" s="572"/>
      <c r="U5" s="575"/>
      <c r="V5" s="576"/>
      <c r="W5" s="572"/>
      <c r="X5" s="572"/>
    </row>
    <row r="6" spans="1:24" ht="17.100000000000001" customHeight="1" x14ac:dyDescent="0.25">
      <c r="A6" s="35">
        <v>1</v>
      </c>
      <c r="B6" s="83" t="s">
        <v>143</v>
      </c>
      <c r="C6" s="152" t="s">
        <v>144</v>
      </c>
      <c r="D6" s="127">
        <v>0</v>
      </c>
      <c r="E6" s="127">
        <v>0</v>
      </c>
      <c r="F6" s="179">
        <v>0</v>
      </c>
      <c r="G6" s="126">
        <v>0</v>
      </c>
      <c r="H6" s="127">
        <v>0</v>
      </c>
      <c r="I6" s="128">
        <v>0</v>
      </c>
      <c r="J6" s="186">
        <v>0</v>
      </c>
      <c r="K6" s="127">
        <v>0</v>
      </c>
      <c r="L6" s="179">
        <v>0</v>
      </c>
      <c r="M6" s="126">
        <v>0</v>
      </c>
      <c r="N6" s="127">
        <v>0</v>
      </c>
      <c r="O6" s="128">
        <v>0</v>
      </c>
      <c r="P6" s="186">
        <v>564874189</v>
      </c>
      <c r="Q6" s="127">
        <v>0</v>
      </c>
      <c r="R6" s="179">
        <v>0</v>
      </c>
      <c r="S6" s="126">
        <v>0</v>
      </c>
      <c r="T6" s="127">
        <v>0</v>
      </c>
      <c r="U6" s="128">
        <v>0</v>
      </c>
      <c r="V6" s="186">
        <v>6263230</v>
      </c>
      <c r="W6" s="127">
        <v>0</v>
      </c>
      <c r="X6" s="127">
        <v>0</v>
      </c>
    </row>
    <row r="7" spans="1:24" ht="17.100000000000001" customHeight="1" x14ac:dyDescent="0.25">
      <c r="A7" s="35"/>
      <c r="B7" s="83" t="s">
        <v>145</v>
      </c>
      <c r="C7" s="152"/>
      <c r="D7" s="127"/>
      <c r="E7" s="127"/>
      <c r="F7" s="179"/>
      <c r="G7" s="126"/>
      <c r="H7" s="127"/>
      <c r="I7" s="128"/>
      <c r="J7" s="186"/>
      <c r="K7" s="127"/>
      <c r="L7" s="179"/>
      <c r="M7" s="126"/>
      <c r="N7" s="127"/>
      <c r="O7" s="128"/>
      <c r="P7" s="186"/>
      <c r="Q7" s="127"/>
      <c r="R7" s="179"/>
      <c r="S7" s="126"/>
      <c r="T7" s="127"/>
      <c r="U7" s="128"/>
      <c r="V7" s="186"/>
      <c r="W7" s="127"/>
      <c r="X7" s="127"/>
    </row>
    <row r="8" spans="1:24" ht="17.100000000000001" customHeight="1" x14ac:dyDescent="0.25">
      <c r="A8" s="35">
        <v>2</v>
      </c>
      <c r="B8" s="83" t="s">
        <v>57</v>
      </c>
      <c r="C8" s="152" t="s">
        <v>146</v>
      </c>
      <c r="D8" s="127">
        <v>0</v>
      </c>
      <c r="E8" s="127">
        <v>0</v>
      </c>
      <c r="F8" s="179">
        <v>0</v>
      </c>
      <c r="G8" s="126">
        <v>0</v>
      </c>
      <c r="H8" s="127">
        <v>0</v>
      </c>
      <c r="I8" s="128">
        <v>0</v>
      </c>
      <c r="J8" s="186">
        <v>0</v>
      </c>
      <c r="K8" s="127">
        <v>0</v>
      </c>
      <c r="L8" s="179">
        <v>0</v>
      </c>
      <c r="M8" s="126">
        <v>0</v>
      </c>
      <c r="N8" s="127">
        <v>0</v>
      </c>
      <c r="O8" s="128">
        <v>0</v>
      </c>
      <c r="P8" s="186">
        <v>0</v>
      </c>
      <c r="Q8" s="127">
        <v>0</v>
      </c>
      <c r="R8" s="179">
        <v>0</v>
      </c>
      <c r="S8" s="126">
        <v>0</v>
      </c>
      <c r="T8" s="127">
        <v>0</v>
      </c>
      <c r="U8" s="128">
        <v>0</v>
      </c>
      <c r="V8" s="186">
        <v>0</v>
      </c>
      <c r="W8" s="127">
        <v>0</v>
      </c>
      <c r="X8" s="127">
        <v>0</v>
      </c>
    </row>
    <row r="9" spans="1:24" ht="17.100000000000001" customHeight="1" x14ac:dyDescent="0.25">
      <c r="A9" s="35">
        <v>3</v>
      </c>
      <c r="B9" s="83" t="s">
        <v>147</v>
      </c>
      <c r="C9" s="152" t="s">
        <v>148</v>
      </c>
      <c r="D9" s="127">
        <v>0</v>
      </c>
      <c r="E9" s="127">
        <v>0</v>
      </c>
      <c r="F9" s="179">
        <v>0</v>
      </c>
      <c r="G9" s="126">
        <v>1913368.5999999999</v>
      </c>
      <c r="H9" s="127">
        <v>0</v>
      </c>
      <c r="I9" s="128">
        <v>0</v>
      </c>
      <c r="J9" s="186">
        <v>1986760</v>
      </c>
      <c r="K9" s="127">
        <v>0</v>
      </c>
      <c r="L9" s="179">
        <v>0</v>
      </c>
      <c r="M9" s="126">
        <v>17392642.379999999</v>
      </c>
      <c r="N9" s="127">
        <v>0</v>
      </c>
      <c r="O9" s="128">
        <v>0</v>
      </c>
      <c r="P9" s="186">
        <v>0</v>
      </c>
      <c r="Q9" s="127">
        <v>0</v>
      </c>
      <c r="R9" s="179">
        <v>0</v>
      </c>
      <c r="S9" s="126">
        <v>0</v>
      </c>
      <c r="T9" s="127">
        <v>0</v>
      </c>
      <c r="U9" s="128">
        <v>0</v>
      </c>
      <c r="V9" s="186">
        <v>0</v>
      </c>
      <c r="W9" s="127">
        <v>0</v>
      </c>
      <c r="X9" s="127">
        <v>0</v>
      </c>
    </row>
    <row r="10" spans="1:24" s="45" customFormat="1" ht="17.100000000000001" customHeight="1" x14ac:dyDescent="0.25">
      <c r="A10" s="35">
        <v>4</v>
      </c>
      <c r="B10" s="83" t="s">
        <v>149</v>
      </c>
      <c r="C10" s="152" t="s">
        <v>150</v>
      </c>
      <c r="D10" s="127">
        <v>0</v>
      </c>
      <c r="E10" s="134">
        <v>0</v>
      </c>
      <c r="F10" s="137">
        <v>0</v>
      </c>
      <c r="G10" s="126">
        <v>0</v>
      </c>
      <c r="H10" s="134">
        <v>0</v>
      </c>
      <c r="I10" s="135">
        <v>0</v>
      </c>
      <c r="J10" s="186">
        <v>0</v>
      </c>
      <c r="K10" s="134">
        <v>0</v>
      </c>
      <c r="L10" s="137">
        <v>0</v>
      </c>
      <c r="M10" s="126">
        <v>0</v>
      </c>
      <c r="N10" s="134">
        <v>0</v>
      </c>
      <c r="O10" s="135">
        <v>0</v>
      </c>
      <c r="P10" s="186">
        <v>0</v>
      </c>
      <c r="Q10" s="134">
        <v>0</v>
      </c>
      <c r="R10" s="137">
        <v>0</v>
      </c>
      <c r="S10" s="126">
        <v>0</v>
      </c>
      <c r="T10" s="134">
        <v>0</v>
      </c>
      <c r="U10" s="135">
        <v>0</v>
      </c>
      <c r="V10" s="186">
        <v>0</v>
      </c>
      <c r="W10" s="134">
        <v>0</v>
      </c>
      <c r="X10" s="134">
        <v>0</v>
      </c>
    </row>
    <row r="11" spans="1:24" ht="17.100000000000001" customHeight="1" x14ac:dyDescent="0.25">
      <c r="A11" s="35"/>
      <c r="B11" s="153" t="s">
        <v>61</v>
      </c>
      <c r="C11" s="155"/>
      <c r="D11" s="134">
        <f t="shared" ref="D11:X11" si="0">SUM(D8:D10,D6)</f>
        <v>0</v>
      </c>
      <c r="E11" s="134">
        <f t="shared" si="0"/>
        <v>0</v>
      </c>
      <c r="F11" s="137">
        <f t="shared" si="0"/>
        <v>0</v>
      </c>
      <c r="G11" s="133">
        <f t="shared" si="0"/>
        <v>1913368.5999999999</v>
      </c>
      <c r="H11" s="134">
        <f t="shared" si="0"/>
        <v>0</v>
      </c>
      <c r="I11" s="135">
        <f t="shared" si="0"/>
        <v>0</v>
      </c>
      <c r="J11" s="136">
        <f t="shared" si="0"/>
        <v>1986760</v>
      </c>
      <c r="K11" s="134">
        <f t="shared" si="0"/>
        <v>0</v>
      </c>
      <c r="L11" s="137">
        <f t="shared" si="0"/>
        <v>0</v>
      </c>
      <c r="M11" s="133">
        <f t="shared" si="0"/>
        <v>17392642.379999999</v>
      </c>
      <c r="N11" s="134">
        <f t="shared" si="0"/>
        <v>0</v>
      </c>
      <c r="O11" s="135">
        <f t="shared" si="0"/>
        <v>0</v>
      </c>
      <c r="P11" s="136">
        <f t="shared" si="0"/>
        <v>564874189</v>
      </c>
      <c r="Q11" s="134">
        <f t="shared" si="0"/>
        <v>0</v>
      </c>
      <c r="R11" s="137">
        <f t="shared" si="0"/>
        <v>0</v>
      </c>
      <c r="S11" s="133">
        <f t="shared" si="0"/>
        <v>0</v>
      </c>
      <c r="T11" s="134">
        <f t="shared" si="0"/>
        <v>0</v>
      </c>
      <c r="U11" s="135">
        <f t="shared" si="0"/>
        <v>0</v>
      </c>
      <c r="V11" s="136">
        <f t="shared" si="0"/>
        <v>6263230</v>
      </c>
      <c r="W11" s="134">
        <f t="shared" si="0"/>
        <v>0</v>
      </c>
      <c r="X11" s="134">
        <f t="shared" si="0"/>
        <v>0</v>
      </c>
    </row>
    <row r="12" spans="1:24" ht="33" customHeight="1" x14ac:dyDescent="0.25">
      <c r="A12" s="35" t="s">
        <v>50</v>
      </c>
      <c r="B12" s="83" t="s">
        <v>62</v>
      </c>
      <c r="C12" s="152"/>
      <c r="D12" s="572"/>
      <c r="E12" s="572"/>
      <c r="F12" s="573"/>
      <c r="G12" s="571"/>
      <c r="H12" s="572"/>
      <c r="I12" s="575"/>
      <c r="J12" s="576"/>
      <c r="K12" s="572"/>
      <c r="L12" s="573"/>
      <c r="M12" s="571"/>
      <c r="N12" s="572"/>
      <c r="O12" s="575"/>
      <c r="P12" s="576"/>
      <c r="Q12" s="572"/>
      <c r="R12" s="573"/>
      <c r="S12" s="571"/>
      <c r="T12" s="572"/>
      <c r="U12" s="575"/>
      <c r="V12" s="576"/>
      <c r="W12" s="572"/>
      <c r="X12" s="572"/>
    </row>
    <row r="13" spans="1:24" ht="32.25" customHeight="1" x14ac:dyDescent="0.25">
      <c r="A13" s="35">
        <v>5</v>
      </c>
      <c r="B13" s="83" t="s">
        <v>71</v>
      </c>
      <c r="C13" s="152" t="s">
        <v>151</v>
      </c>
      <c r="D13" s="127">
        <v>0</v>
      </c>
      <c r="E13" s="127">
        <v>0</v>
      </c>
      <c r="F13" s="179">
        <v>0</v>
      </c>
      <c r="G13" s="126">
        <v>0</v>
      </c>
      <c r="H13" s="127">
        <v>0</v>
      </c>
      <c r="I13" s="128">
        <v>0</v>
      </c>
      <c r="J13" s="186">
        <v>0</v>
      </c>
      <c r="K13" s="127">
        <v>0</v>
      </c>
      <c r="L13" s="179">
        <v>0</v>
      </c>
      <c r="M13" s="126">
        <v>0</v>
      </c>
      <c r="N13" s="127">
        <v>0</v>
      </c>
      <c r="O13" s="128">
        <v>0</v>
      </c>
      <c r="P13" s="186">
        <v>0</v>
      </c>
      <c r="Q13" s="127">
        <v>0</v>
      </c>
      <c r="R13" s="179">
        <v>0</v>
      </c>
      <c r="S13" s="126">
        <v>0</v>
      </c>
      <c r="T13" s="127">
        <v>0</v>
      </c>
      <c r="U13" s="128">
        <v>0</v>
      </c>
      <c r="V13" s="186">
        <v>0</v>
      </c>
      <c r="W13" s="127">
        <v>0</v>
      </c>
      <c r="X13" s="127">
        <v>0</v>
      </c>
    </row>
    <row r="14" spans="1:24" ht="17.100000000000001" customHeight="1" x14ac:dyDescent="0.25">
      <c r="A14" s="35">
        <v>6</v>
      </c>
      <c r="B14" s="83" t="s">
        <v>152</v>
      </c>
      <c r="C14" s="152" t="s">
        <v>153</v>
      </c>
      <c r="D14" s="127">
        <v>0</v>
      </c>
      <c r="E14" s="200">
        <v>0</v>
      </c>
      <c r="F14" s="179">
        <v>0</v>
      </c>
      <c r="G14" s="126">
        <v>0</v>
      </c>
      <c r="H14" s="200">
        <v>0</v>
      </c>
      <c r="I14" s="128">
        <v>0</v>
      </c>
      <c r="J14" s="186">
        <v>0</v>
      </c>
      <c r="K14" s="200">
        <v>0</v>
      </c>
      <c r="L14" s="179">
        <v>0</v>
      </c>
      <c r="M14" s="126">
        <v>0</v>
      </c>
      <c r="N14" s="200">
        <v>0</v>
      </c>
      <c r="O14" s="128">
        <v>0</v>
      </c>
      <c r="P14" s="186">
        <v>0</v>
      </c>
      <c r="Q14" s="200">
        <v>0</v>
      </c>
      <c r="R14" s="179">
        <v>0</v>
      </c>
      <c r="S14" s="126">
        <v>0</v>
      </c>
      <c r="T14" s="127">
        <v>0</v>
      </c>
      <c r="U14" s="128">
        <v>0</v>
      </c>
      <c r="V14" s="186">
        <v>0</v>
      </c>
      <c r="W14" s="200">
        <v>0</v>
      </c>
      <c r="X14" s="127">
        <v>0</v>
      </c>
    </row>
    <row r="15" spans="1:24" s="45" customFormat="1" ht="28.5" customHeight="1" x14ac:dyDescent="0.25">
      <c r="A15" s="35">
        <v>7</v>
      </c>
      <c r="B15" s="83" t="s">
        <v>73</v>
      </c>
      <c r="C15" s="152" t="s">
        <v>154</v>
      </c>
      <c r="D15" s="127">
        <v>0</v>
      </c>
      <c r="E15" s="127">
        <v>0</v>
      </c>
      <c r="F15" s="179">
        <v>0</v>
      </c>
      <c r="G15" s="126">
        <v>0</v>
      </c>
      <c r="H15" s="127">
        <v>0</v>
      </c>
      <c r="I15" s="128">
        <v>0</v>
      </c>
      <c r="J15" s="186">
        <v>0</v>
      </c>
      <c r="K15" s="127">
        <v>0</v>
      </c>
      <c r="L15" s="179">
        <v>0</v>
      </c>
      <c r="M15" s="126">
        <v>0</v>
      </c>
      <c r="N15" s="127">
        <v>0</v>
      </c>
      <c r="O15" s="128">
        <v>0</v>
      </c>
      <c r="P15" s="186">
        <v>0</v>
      </c>
      <c r="Q15" s="127">
        <v>0</v>
      </c>
      <c r="R15" s="179">
        <v>0</v>
      </c>
      <c r="S15" s="126">
        <v>0</v>
      </c>
      <c r="T15" s="127">
        <v>0</v>
      </c>
      <c r="U15" s="128">
        <v>0</v>
      </c>
      <c r="V15" s="186">
        <v>0</v>
      </c>
      <c r="W15" s="127">
        <v>0</v>
      </c>
      <c r="X15" s="127">
        <v>0</v>
      </c>
    </row>
    <row r="16" spans="1:24" ht="17.100000000000001" customHeight="1" x14ac:dyDescent="0.25">
      <c r="A16" s="35"/>
      <c r="B16" s="153" t="s">
        <v>69</v>
      </c>
      <c r="C16" s="155"/>
      <c r="D16" s="134">
        <f>SUM(D13:D15)</f>
        <v>0</v>
      </c>
      <c r="E16" s="134">
        <f>SUM(E13:E15)</f>
        <v>0</v>
      </c>
      <c r="F16" s="137">
        <f>SUM(F13:F15)</f>
        <v>0</v>
      </c>
      <c r="G16" s="133">
        <f t="shared" ref="G16:L16" si="1">SUM(G13:G15)</f>
        <v>0</v>
      </c>
      <c r="H16" s="134">
        <f t="shared" si="1"/>
        <v>0</v>
      </c>
      <c r="I16" s="135">
        <f t="shared" si="1"/>
        <v>0</v>
      </c>
      <c r="J16" s="136">
        <f t="shared" si="1"/>
        <v>0</v>
      </c>
      <c r="K16" s="134">
        <f t="shared" si="1"/>
        <v>0</v>
      </c>
      <c r="L16" s="137">
        <f t="shared" si="1"/>
        <v>0</v>
      </c>
      <c r="M16" s="133">
        <f t="shared" ref="M16:X16" si="2">SUM(M13:M15)</f>
        <v>0</v>
      </c>
      <c r="N16" s="134">
        <f t="shared" si="2"/>
        <v>0</v>
      </c>
      <c r="O16" s="135">
        <f t="shared" si="2"/>
        <v>0</v>
      </c>
      <c r="P16" s="136">
        <f t="shared" si="2"/>
        <v>0</v>
      </c>
      <c r="Q16" s="134">
        <f t="shared" si="2"/>
        <v>0</v>
      </c>
      <c r="R16" s="137">
        <f t="shared" si="2"/>
        <v>0</v>
      </c>
      <c r="S16" s="133">
        <f t="shared" si="2"/>
        <v>0</v>
      </c>
      <c r="T16" s="134">
        <f t="shared" si="2"/>
        <v>0</v>
      </c>
      <c r="U16" s="135">
        <f t="shared" si="2"/>
        <v>0</v>
      </c>
      <c r="V16" s="136">
        <f t="shared" si="2"/>
        <v>0</v>
      </c>
      <c r="W16" s="134">
        <f t="shared" si="2"/>
        <v>0</v>
      </c>
      <c r="X16" s="134">
        <f t="shared" si="2"/>
        <v>0</v>
      </c>
    </row>
    <row r="17" spans="1:24" ht="17.100000000000001" customHeight="1" x14ac:dyDescent="0.25">
      <c r="A17" s="35" t="s">
        <v>53</v>
      </c>
      <c r="B17" s="83" t="s">
        <v>89</v>
      </c>
      <c r="C17" s="152"/>
      <c r="D17" s="572"/>
      <c r="E17" s="572"/>
      <c r="F17" s="573"/>
      <c r="G17" s="571"/>
      <c r="H17" s="572"/>
      <c r="I17" s="575"/>
      <c r="J17" s="576"/>
      <c r="K17" s="572"/>
      <c r="L17" s="573"/>
      <c r="M17" s="571"/>
      <c r="N17" s="572"/>
      <c r="O17" s="575"/>
      <c r="P17" s="576"/>
      <c r="Q17" s="572"/>
      <c r="R17" s="573"/>
      <c r="S17" s="571"/>
      <c r="T17" s="572"/>
      <c r="U17" s="575"/>
      <c r="V17" s="576"/>
      <c r="W17" s="572"/>
      <c r="X17" s="572"/>
    </row>
    <row r="18" spans="1:24" ht="17.100000000000001" customHeight="1" x14ac:dyDescent="0.25">
      <c r="A18" s="35"/>
      <c r="B18" s="83" t="s">
        <v>80</v>
      </c>
      <c r="C18" s="152"/>
      <c r="D18" s="572"/>
      <c r="E18" s="572"/>
      <c r="F18" s="573"/>
      <c r="G18" s="571"/>
      <c r="H18" s="572"/>
      <c r="I18" s="575"/>
      <c r="J18" s="576"/>
      <c r="K18" s="572"/>
      <c r="L18" s="573"/>
      <c r="M18" s="571"/>
      <c r="N18" s="572"/>
      <c r="O18" s="575"/>
      <c r="P18" s="576"/>
      <c r="Q18" s="572"/>
      <c r="R18" s="573"/>
      <c r="S18" s="571"/>
      <c r="T18" s="572"/>
      <c r="U18" s="575"/>
      <c r="V18" s="576"/>
      <c r="W18" s="572"/>
      <c r="X18" s="572"/>
    </row>
    <row r="19" spans="1:24" ht="17.100000000000001" customHeight="1" x14ac:dyDescent="0.25">
      <c r="A19" s="35">
        <v>8</v>
      </c>
      <c r="B19" s="83" t="s">
        <v>78</v>
      </c>
      <c r="C19" s="152" t="s">
        <v>155</v>
      </c>
      <c r="D19" s="127">
        <v>0</v>
      </c>
      <c r="E19" s="127">
        <v>0</v>
      </c>
      <c r="F19" s="179">
        <v>0</v>
      </c>
      <c r="G19" s="126">
        <v>0</v>
      </c>
      <c r="H19" s="127">
        <v>0</v>
      </c>
      <c r="I19" s="128">
        <v>0</v>
      </c>
      <c r="J19" s="186">
        <v>0</v>
      </c>
      <c r="K19" s="127">
        <v>0</v>
      </c>
      <c r="L19" s="179">
        <v>0</v>
      </c>
      <c r="M19" s="126">
        <v>0</v>
      </c>
      <c r="N19" s="127">
        <v>0</v>
      </c>
      <c r="O19" s="128">
        <v>0</v>
      </c>
      <c r="P19" s="186">
        <v>0</v>
      </c>
      <c r="Q19" s="127">
        <v>0</v>
      </c>
      <c r="R19" s="179">
        <v>0</v>
      </c>
      <c r="S19" s="126">
        <v>145316492</v>
      </c>
      <c r="T19" s="127">
        <v>0</v>
      </c>
      <c r="U19" s="128">
        <v>0</v>
      </c>
      <c r="V19" s="186">
        <v>0</v>
      </c>
      <c r="W19" s="127">
        <v>0</v>
      </c>
      <c r="X19" s="127">
        <v>0</v>
      </c>
    </row>
    <row r="20" spans="1:24" ht="17.100000000000001" customHeight="1" x14ac:dyDescent="0.25">
      <c r="A20" s="35">
        <v>9</v>
      </c>
      <c r="B20" s="83" t="s">
        <v>79</v>
      </c>
      <c r="C20" s="152" t="s">
        <v>155</v>
      </c>
      <c r="D20" s="127">
        <v>0</v>
      </c>
      <c r="E20" s="127">
        <v>0</v>
      </c>
      <c r="F20" s="179">
        <v>0</v>
      </c>
      <c r="G20" s="126">
        <v>0</v>
      </c>
      <c r="H20" s="127">
        <v>0</v>
      </c>
      <c r="I20" s="128">
        <v>0</v>
      </c>
      <c r="J20" s="186">
        <v>0</v>
      </c>
      <c r="K20" s="127">
        <v>0</v>
      </c>
      <c r="L20" s="179">
        <v>0</v>
      </c>
      <c r="M20" s="126">
        <v>0</v>
      </c>
      <c r="N20" s="127">
        <v>0</v>
      </c>
      <c r="O20" s="128">
        <v>0</v>
      </c>
      <c r="P20" s="186">
        <v>0</v>
      </c>
      <c r="Q20" s="127">
        <v>0</v>
      </c>
      <c r="R20" s="179">
        <v>0</v>
      </c>
      <c r="S20" s="126">
        <v>0</v>
      </c>
      <c r="T20" s="127">
        <v>0</v>
      </c>
      <c r="U20" s="128">
        <v>0</v>
      </c>
      <c r="V20" s="186">
        <v>0</v>
      </c>
      <c r="W20" s="127">
        <v>0</v>
      </c>
      <c r="X20" s="127">
        <v>0</v>
      </c>
    </row>
    <row r="21" spans="1:24" ht="17.100000000000001" customHeight="1" x14ac:dyDescent="0.25">
      <c r="A21" s="35"/>
      <c r="B21" s="83" t="s">
        <v>81</v>
      </c>
      <c r="C21" s="152"/>
      <c r="D21" s="572"/>
      <c r="E21" s="572"/>
      <c r="F21" s="573"/>
      <c r="G21" s="571"/>
      <c r="H21" s="572"/>
      <c r="I21" s="575"/>
      <c r="J21" s="576"/>
      <c r="K21" s="572"/>
      <c r="L21" s="573"/>
      <c r="M21" s="571"/>
      <c r="N21" s="572"/>
      <c r="O21" s="575"/>
      <c r="P21" s="576"/>
      <c r="Q21" s="572"/>
      <c r="R21" s="573"/>
      <c r="S21" s="571"/>
      <c r="T21" s="572"/>
      <c r="U21" s="575"/>
      <c r="V21" s="576"/>
      <c r="W21" s="572"/>
      <c r="X21" s="572"/>
    </row>
    <row r="22" spans="1:24" ht="17.100000000000001" customHeight="1" x14ac:dyDescent="0.25">
      <c r="A22" s="35">
        <v>10</v>
      </c>
      <c r="B22" s="83" t="s">
        <v>78</v>
      </c>
      <c r="C22" s="152" t="s">
        <v>155</v>
      </c>
      <c r="D22" s="127">
        <v>0</v>
      </c>
      <c r="E22" s="127">
        <v>0</v>
      </c>
      <c r="F22" s="179">
        <v>0</v>
      </c>
      <c r="G22" s="126">
        <v>0</v>
      </c>
      <c r="H22" s="127">
        <v>0</v>
      </c>
      <c r="I22" s="128">
        <v>0</v>
      </c>
      <c r="J22" s="186">
        <v>0</v>
      </c>
      <c r="K22" s="127">
        <v>0</v>
      </c>
      <c r="L22" s="179">
        <v>0</v>
      </c>
      <c r="M22" s="126">
        <v>0</v>
      </c>
      <c r="N22" s="127">
        <v>0</v>
      </c>
      <c r="O22" s="128">
        <v>0</v>
      </c>
      <c r="P22" s="186">
        <v>0</v>
      </c>
      <c r="Q22" s="127">
        <v>0</v>
      </c>
      <c r="R22" s="179">
        <v>0</v>
      </c>
      <c r="S22" s="126">
        <v>142608349</v>
      </c>
      <c r="T22" s="127">
        <v>0</v>
      </c>
      <c r="U22" s="128">
        <v>0</v>
      </c>
      <c r="V22" s="186">
        <v>0</v>
      </c>
      <c r="W22" s="127">
        <v>0</v>
      </c>
      <c r="X22" s="127">
        <v>0</v>
      </c>
    </row>
    <row r="23" spans="1:24" ht="17.100000000000001" customHeight="1" x14ac:dyDescent="0.25">
      <c r="A23" s="35">
        <v>11</v>
      </c>
      <c r="B23" s="83" t="s">
        <v>79</v>
      </c>
      <c r="C23" s="152" t="s">
        <v>155</v>
      </c>
      <c r="D23" s="127"/>
      <c r="E23" s="127"/>
      <c r="F23" s="179"/>
      <c r="G23" s="126"/>
      <c r="H23" s="127"/>
      <c r="I23" s="128"/>
      <c r="J23" s="186"/>
      <c r="K23" s="127"/>
      <c r="L23" s="179"/>
      <c r="M23" s="126"/>
      <c r="N23" s="127"/>
      <c r="O23" s="128"/>
      <c r="P23" s="186"/>
      <c r="Q23" s="127"/>
      <c r="R23" s="179"/>
      <c r="S23" s="126"/>
      <c r="T23" s="127"/>
      <c r="U23" s="128"/>
      <c r="V23" s="186"/>
      <c r="W23" s="127"/>
      <c r="X23" s="127"/>
    </row>
    <row r="24" spans="1:24" ht="17.100000000000001" customHeight="1" x14ac:dyDescent="0.25">
      <c r="A24" s="35"/>
      <c r="B24" s="83" t="s">
        <v>82</v>
      </c>
      <c r="C24" s="152"/>
      <c r="D24" s="572"/>
      <c r="E24" s="572"/>
      <c r="F24" s="573"/>
      <c r="G24" s="571"/>
      <c r="H24" s="572"/>
      <c r="I24" s="575"/>
      <c r="J24" s="576"/>
      <c r="K24" s="572"/>
      <c r="L24" s="573"/>
      <c r="M24" s="571"/>
      <c r="N24" s="572"/>
      <c r="O24" s="575"/>
      <c r="P24" s="576"/>
      <c r="Q24" s="572"/>
      <c r="R24" s="573"/>
      <c r="S24" s="571"/>
      <c r="T24" s="572"/>
      <c r="U24" s="575"/>
      <c r="V24" s="576"/>
      <c r="W24" s="572"/>
      <c r="X24" s="572"/>
    </row>
    <row r="25" spans="1:24" ht="17.100000000000001" customHeight="1" x14ac:dyDescent="0.25">
      <c r="A25" s="35">
        <v>12</v>
      </c>
      <c r="B25" s="83" t="s">
        <v>156</v>
      </c>
      <c r="C25" s="152" t="s">
        <v>165</v>
      </c>
      <c r="D25" s="127">
        <v>0</v>
      </c>
      <c r="E25" s="127">
        <v>0</v>
      </c>
      <c r="F25" s="179">
        <v>0</v>
      </c>
      <c r="G25" s="126">
        <v>0</v>
      </c>
      <c r="H25" s="127">
        <v>0</v>
      </c>
      <c r="I25" s="128">
        <v>0</v>
      </c>
      <c r="J25" s="186">
        <v>0</v>
      </c>
      <c r="K25" s="127">
        <v>0</v>
      </c>
      <c r="L25" s="179">
        <v>0</v>
      </c>
      <c r="M25" s="126">
        <v>0</v>
      </c>
      <c r="N25" s="127">
        <v>0</v>
      </c>
      <c r="O25" s="128">
        <v>0</v>
      </c>
      <c r="P25" s="186">
        <v>0</v>
      </c>
      <c r="Q25" s="127">
        <v>0</v>
      </c>
      <c r="R25" s="179">
        <v>0</v>
      </c>
      <c r="S25" s="126">
        <v>0</v>
      </c>
      <c r="T25" s="127">
        <v>0</v>
      </c>
      <c r="U25" s="128">
        <v>0</v>
      </c>
      <c r="V25" s="186">
        <v>0</v>
      </c>
      <c r="W25" s="127">
        <v>0</v>
      </c>
      <c r="X25" s="127">
        <v>0</v>
      </c>
    </row>
    <row r="26" spans="1:24" s="45" customFormat="1" ht="17.100000000000001" customHeight="1" x14ac:dyDescent="0.25">
      <c r="A26" s="35">
        <v>13</v>
      </c>
      <c r="B26" s="83" t="s">
        <v>76</v>
      </c>
      <c r="C26" s="152" t="s">
        <v>166</v>
      </c>
      <c r="D26" s="127">
        <v>0</v>
      </c>
      <c r="E26" s="127">
        <v>0</v>
      </c>
      <c r="F26" s="179">
        <v>0</v>
      </c>
      <c r="G26" s="126">
        <v>0</v>
      </c>
      <c r="H26" s="127">
        <v>0</v>
      </c>
      <c r="I26" s="128">
        <v>0</v>
      </c>
      <c r="J26" s="186">
        <v>0</v>
      </c>
      <c r="K26" s="127">
        <v>0</v>
      </c>
      <c r="L26" s="179">
        <v>0</v>
      </c>
      <c r="M26" s="126">
        <v>0</v>
      </c>
      <c r="N26" s="127">
        <v>0</v>
      </c>
      <c r="O26" s="128">
        <v>0</v>
      </c>
      <c r="P26" s="186">
        <v>0</v>
      </c>
      <c r="Q26" s="127">
        <v>0</v>
      </c>
      <c r="R26" s="179">
        <v>0</v>
      </c>
      <c r="S26" s="126">
        <v>0</v>
      </c>
      <c r="T26" s="127">
        <v>0</v>
      </c>
      <c r="U26" s="128">
        <v>0</v>
      </c>
      <c r="V26" s="186">
        <v>0</v>
      </c>
      <c r="W26" s="127">
        <v>0</v>
      </c>
      <c r="X26" s="127">
        <v>0</v>
      </c>
    </row>
    <row r="27" spans="1:24" s="45" customFormat="1" ht="17.100000000000001" customHeight="1" x14ac:dyDescent="0.25">
      <c r="A27" s="35">
        <v>14</v>
      </c>
      <c r="B27" s="83" t="s">
        <v>157</v>
      </c>
      <c r="C27" s="82" t="s">
        <v>167</v>
      </c>
      <c r="D27" s="127">
        <v>0</v>
      </c>
      <c r="E27" s="127">
        <v>0</v>
      </c>
      <c r="F27" s="179">
        <v>0</v>
      </c>
      <c r="G27" s="126">
        <v>0</v>
      </c>
      <c r="H27" s="127">
        <v>0</v>
      </c>
      <c r="I27" s="128">
        <v>0</v>
      </c>
      <c r="J27" s="186">
        <v>0</v>
      </c>
      <c r="K27" s="127">
        <v>0</v>
      </c>
      <c r="L27" s="179">
        <v>0</v>
      </c>
      <c r="M27" s="126">
        <v>0</v>
      </c>
      <c r="N27" s="127">
        <v>0</v>
      </c>
      <c r="O27" s="128">
        <v>0</v>
      </c>
      <c r="P27" s="186">
        <v>0</v>
      </c>
      <c r="Q27" s="127">
        <v>0</v>
      </c>
      <c r="R27" s="179">
        <v>0</v>
      </c>
      <c r="S27" s="126">
        <v>0</v>
      </c>
      <c r="T27" s="127">
        <v>0</v>
      </c>
      <c r="U27" s="128">
        <v>0</v>
      </c>
      <c r="V27" s="186">
        <v>0</v>
      </c>
      <c r="W27" s="127">
        <v>0</v>
      </c>
      <c r="X27" s="127">
        <v>0</v>
      </c>
    </row>
    <row r="28" spans="1:24" s="45" customFormat="1" ht="17.100000000000001" customHeight="1" x14ac:dyDescent="0.25">
      <c r="A28" s="35"/>
      <c r="B28" s="153" t="s">
        <v>49</v>
      </c>
      <c r="C28" s="153"/>
      <c r="D28" s="134">
        <f>SUM(D25:D27,D19,D20,D22,D23)</f>
        <v>0</v>
      </c>
      <c r="E28" s="134">
        <f>SUM(E25:E27,E23,E22,E20,E19)</f>
        <v>0</v>
      </c>
      <c r="F28" s="182">
        <f>SUM(F25:F27,F23,F22,F20,F19)</f>
        <v>0</v>
      </c>
      <c r="G28" s="133">
        <f>SUM(G25:G27,G19,G20,G22,G23)</f>
        <v>0</v>
      </c>
      <c r="H28" s="134">
        <f>SUM(H25:H27,H23,H22,H20,H19)</f>
        <v>0</v>
      </c>
      <c r="I28" s="140">
        <f>SUM(I25:I27,I23,I22,I20,I19)</f>
        <v>0</v>
      </c>
      <c r="J28" s="136">
        <f>SUM(J25:J27,J19,J20,J22,J23)</f>
        <v>0</v>
      </c>
      <c r="K28" s="134">
        <f>SUM(K25:K27,K23,K22,K20,K19)</f>
        <v>0</v>
      </c>
      <c r="L28" s="182">
        <f>SUM(L25:L27,L23,L22,L20,L19)</f>
        <v>0</v>
      </c>
      <c r="M28" s="133">
        <f>SUM(M25:M27,M19,M20,M22,M23)</f>
        <v>0</v>
      </c>
      <c r="N28" s="134">
        <f>SUM(N25:N27,N23,N22,N20,N19)</f>
        <v>0</v>
      </c>
      <c r="O28" s="140">
        <f>SUM(O25:O27,O23,O22,O20,O19)</f>
        <v>0</v>
      </c>
      <c r="P28" s="136">
        <f>SUM(P25:P27,P19,P20,P22,P23)</f>
        <v>0</v>
      </c>
      <c r="Q28" s="134">
        <f>SUM(Q25:Q27,Q23,Q22,Q20,Q19)</f>
        <v>0</v>
      </c>
      <c r="R28" s="182">
        <f>SUM(R25:R27,R23,R22,R20,R19)</f>
        <v>0</v>
      </c>
      <c r="S28" s="133">
        <f>SUM(S25:S27,S19,S20,S22,S23)</f>
        <v>287924841</v>
      </c>
      <c r="T28" s="134">
        <f>SUM(T25:T27,T23,T22,T20,T19)</f>
        <v>0</v>
      </c>
      <c r="U28" s="140">
        <f>SUM(U25:U27,U23,U22,U20,U19)</f>
        <v>0</v>
      </c>
      <c r="V28" s="136">
        <f>SUM(V25:V27,V19,V20,V22,V23)</f>
        <v>0</v>
      </c>
      <c r="W28" s="134">
        <f>SUM(W25:W27,W23,W22,W20,W19)</f>
        <v>0</v>
      </c>
      <c r="X28" s="139">
        <f>SUM(X25:X27,X23,X22,X20,X19)</f>
        <v>0</v>
      </c>
    </row>
    <row r="29" spans="1:24" ht="17.100000000000001" customHeight="1" thickBot="1" x14ac:dyDescent="0.3">
      <c r="A29" s="35"/>
      <c r="B29" s="153" t="s">
        <v>102</v>
      </c>
      <c r="C29" s="153"/>
      <c r="D29" s="142">
        <f>SUM(D28,D16,D11)</f>
        <v>0</v>
      </c>
      <c r="E29" s="142">
        <f>SUM(E28,E16,E11)</f>
        <v>0</v>
      </c>
      <c r="F29" s="275">
        <f>SUM(F11,F16,F28)</f>
        <v>0</v>
      </c>
      <c r="G29" s="141">
        <f>SUM(G28,G16,G11)</f>
        <v>1913368.5999999999</v>
      </c>
      <c r="H29" s="142">
        <f>SUM(H28,H16,H11)</f>
        <v>0</v>
      </c>
      <c r="I29" s="147">
        <f>SUM(I11,I16,I28)</f>
        <v>0</v>
      </c>
      <c r="J29" s="144">
        <f>SUM(J28,J16,J11)</f>
        <v>1986760</v>
      </c>
      <c r="K29" s="142">
        <f>SUM(K28,K16,K11)</f>
        <v>0</v>
      </c>
      <c r="L29" s="275">
        <f>SUM(L11,L16,L28)</f>
        <v>0</v>
      </c>
      <c r="M29" s="141">
        <f>SUM(M28,M16,M11)</f>
        <v>17392642.379999999</v>
      </c>
      <c r="N29" s="142">
        <f>SUM(N28,N16,N11)</f>
        <v>0</v>
      </c>
      <c r="O29" s="147">
        <f>SUM(O11,O16,O28)</f>
        <v>0</v>
      </c>
      <c r="P29" s="144">
        <f>SUM(P28,P16,P11)</f>
        <v>564874189</v>
      </c>
      <c r="Q29" s="142">
        <f>SUM(Q28,Q16,Q11)</f>
        <v>0</v>
      </c>
      <c r="R29" s="275">
        <f>SUM(R11,R16,R28)</f>
        <v>0</v>
      </c>
      <c r="S29" s="141">
        <f>SUM(S28,S16,S11)</f>
        <v>287924841</v>
      </c>
      <c r="T29" s="142">
        <f>SUM(T28,T16,T11)</f>
        <v>0</v>
      </c>
      <c r="U29" s="147">
        <f>SUM(U11,U16,U28)</f>
        <v>0</v>
      </c>
      <c r="V29" s="144">
        <f>SUM(V28,V16,V11)</f>
        <v>6263230</v>
      </c>
      <c r="W29" s="142">
        <f>SUM(W28,W16,W11)</f>
        <v>0</v>
      </c>
      <c r="X29" s="146">
        <f>SUM(X11,X16,X28)</f>
        <v>0</v>
      </c>
    </row>
    <row r="30" spans="1:24" ht="17.100000000000001" customHeight="1" x14ac:dyDescent="0.25">
      <c r="A30" s="35"/>
      <c r="B30" s="153"/>
      <c r="C30" s="153"/>
      <c r="D30" s="249"/>
      <c r="E30" s="249"/>
      <c r="F30" s="118"/>
      <c r="G30" s="249"/>
      <c r="H30" s="249"/>
      <c r="I30" s="118"/>
      <c r="J30" s="249"/>
      <c r="K30" s="249"/>
      <c r="L30" s="118"/>
      <c r="M30" s="249"/>
      <c r="N30" s="249"/>
      <c r="O30" s="118"/>
      <c r="P30" s="249"/>
      <c r="Q30" s="249"/>
      <c r="R30" s="118"/>
      <c r="S30" s="249"/>
      <c r="T30" s="249"/>
      <c r="U30" s="118"/>
      <c r="V30" s="249"/>
      <c r="W30" s="249"/>
      <c r="X30" s="118"/>
    </row>
    <row r="31" spans="1:24" ht="17.100000000000001" customHeight="1" x14ac:dyDescent="0.25">
      <c r="A31" s="35"/>
      <c r="B31" s="153"/>
      <c r="C31" s="153"/>
      <c r="D31" s="249"/>
      <c r="E31" s="249"/>
      <c r="F31" s="118"/>
      <c r="G31" s="249"/>
      <c r="H31" s="249"/>
      <c r="I31" s="118"/>
      <c r="J31" s="249"/>
      <c r="K31" s="249"/>
      <c r="L31" s="118"/>
      <c r="M31" s="249"/>
      <c r="N31" s="249"/>
      <c r="O31" s="118"/>
      <c r="P31" s="249"/>
      <c r="Q31" s="249"/>
      <c r="R31" s="118"/>
      <c r="S31" s="249"/>
      <c r="T31" s="249"/>
      <c r="U31" s="118"/>
      <c r="V31" s="249"/>
      <c r="W31" s="249"/>
      <c r="X31" s="118"/>
    </row>
    <row r="32" spans="1:24" ht="17.100000000000001" customHeight="1" thickBot="1" x14ac:dyDescent="0.3">
      <c r="A32" s="35"/>
      <c r="B32" s="153"/>
      <c r="C32" s="153"/>
      <c r="D32" s="277"/>
      <c r="E32" s="277"/>
      <c r="F32" s="278"/>
      <c r="G32" s="277"/>
      <c r="H32" s="277"/>
      <c r="I32" s="278"/>
      <c r="J32" s="277"/>
      <c r="K32" s="277"/>
      <c r="L32" s="278"/>
      <c r="M32" s="277"/>
      <c r="N32" s="277"/>
      <c r="O32" s="278"/>
      <c r="P32" s="277"/>
      <c r="Q32" s="277"/>
      <c r="R32" s="278"/>
      <c r="S32" s="277"/>
      <c r="T32" s="277"/>
      <c r="U32" s="278"/>
      <c r="V32" s="277"/>
      <c r="W32" s="277"/>
      <c r="X32" s="278"/>
    </row>
    <row r="33" spans="1:24" ht="13.5" customHeight="1" thickBot="1" x14ac:dyDescent="0.3">
      <c r="A33" s="156"/>
      <c r="B33" s="153"/>
      <c r="C33" s="675" t="s">
        <v>334</v>
      </c>
      <c r="D33" s="676" t="s">
        <v>85</v>
      </c>
      <c r="E33" s="677"/>
      <c r="F33" s="677"/>
      <c r="G33" s="677"/>
      <c r="H33" s="677"/>
      <c r="I33" s="677"/>
      <c r="J33" s="677"/>
      <c r="K33" s="677"/>
      <c r="L33" s="677"/>
      <c r="M33" s="677"/>
      <c r="N33" s="677"/>
      <c r="O33" s="677"/>
      <c r="P33" s="677"/>
      <c r="Q33" s="677"/>
      <c r="R33" s="677"/>
      <c r="S33" s="677"/>
      <c r="T33" s="677"/>
      <c r="U33" s="677"/>
      <c r="V33" s="677"/>
      <c r="W33" s="677"/>
      <c r="X33" s="678"/>
    </row>
    <row r="34" spans="1:24" ht="32.1" customHeight="1" thickBot="1" x14ac:dyDescent="0.3">
      <c r="A34" s="156"/>
      <c r="B34" s="153"/>
      <c r="C34" s="675"/>
      <c r="D34" s="610" t="s">
        <v>256</v>
      </c>
      <c r="E34" s="610"/>
      <c r="F34" s="640"/>
      <c r="G34" s="629" t="s">
        <v>281</v>
      </c>
      <c r="H34" s="610"/>
      <c r="I34" s="630"/>
      <c r="J34" s="639" t="s">
        <v>257</v>
      </c>
      <c r="K34" s="610"/>
      <c r="L34" s="640"/>
      <c r="M34" s="610" t="s">
        <v>282</v>
      </c>
      <c r="N34" s="610"/>
      <c r="O34" s="630"/>
      <c r="P34" s="639" t="s">
        <v>259</v>
      </c>
      <c r="Q34" s="610"/>
      <c r="R34" s="640"/>
      <c r="S34" s="629" t="s">
        <v>260</v>
      </c>
      <c r="T34" s="610"/>
      <c r="U34" s="630"/>
      <c r="V34" s="627" t="s">
        <v>261</v>
      </c>
      <c r="W34" s="628"/>
      <c r="X34" s="628"/>
    </row>
    <row r="35" spans="1:24" ht="69.95" customHeight="1" thickBot="1" x14ac:dyDescent="0.3">
      <c r="A35" s="156"/>
      <c r="B35" s="153"/>
      <c r="C35" s="195" t="s">
        <v>124</v>
      </c>
      <c r="D35" s="618" t="s">
        <v>341</v>
      </c>
      <c r="E35" s="619"/>
      <c r="F35" s="620"/>
      <c r="G35" s="621" t="s">
        <v>343</v>
      </c>
      <c r="H35" s="619"/>
      <c r="I35" s="619"/>
      <c r="J35" s="621" t="s">
        <v>344</v>
      </c>
      <c r="K35" s="619"/>
      <c r="L35" s="634"/>
      <c r="M35" s="621" t="s">
        <v>345</v>
      </c>
      <c r="N35" s="619"/>
      <c r="O35" s="619"/>
      <c r="P35" s="621" t="s">
        <v>346</v>
      </c>
      <c r="Q35" s="619"/>
      <c r="R35" s="619"/>
      <c r="S35" s="621" t="s">
        <v>347</v>
      </c>
      <c r="T35" s="619"/>
      <c r="U35" s="619"/>
      <c r="V35" s="621" t="s">
        <v>348</v>
      </c>
      <c r="W35" s="619"/>
      <c r="X35" s="620"/>
    </row>
    <row r="36" spans="1:24" ht="75.75" x14ac:dyDescent="0.25">
      <c r="A36" s="148" t="s">
        <v>40</v>
      </c>
      <c r="B36" s="149" t="s">
        <v>124</v>
      </c>
      <c r="C36" s="194" t="s">
        <v>142</v>
      </c>
      <c r="D36" s="233" t="s">
        <v>159</v>
      </c>
      <c r="E36" s="259" t="s">
        <v>160</v>
      </c>
      <c r="F36" s="234" t="s">
        <v>161</v>
      </c>
      <c r="G36" s="235" t="s">
        <v>159</v>
      </c>
      <c r="H36" s="233" t="s">
        <v>160</v>
      </c>
      <c r="I36" s="236" t="s">
        <v>161</v>
      </c>
      <c r="J36" s="258" t="s">
        <v>159</v>
      </c>
      <c r="K36" s="233" t="s">
        <v>160</v>
      </c>
      <c r="L36" s="234" t="s">
        <v>161</v>
      </c>
      <c r="M36" s="233" t="s">
        <v>159</v>
      </c>
      <c r="N36" s="259" t="s">
        <v>160</v>
      </c>
      <c r="O36" s="236" t="s">
        <v>161</v>
      </c>
      <c r="P36" s="232" t="s">
        <v>159</v>
      </c>
      <c r="Q36" s="233" t="s">
        <v>160</v>
      </c>
      <c r="R36" s="261" t="s">
        <v>161</v>
      </c>
      <c r="S36" s="235" t="s">
        <v>159</v>
      </c>
      <c r="T36" s="233" t="s">
        <v>160</v>
      </c>
      <c r="U36" s="260" t="s">
        <v>161</v>
      </c>
      <c r="V36" s="258" t="s">
        <v>159</v>
      </c>
      <c r="W36" s="259" t="s">
        <v>160</v>
      </c>
      <c r="X36" s="259" t="s">
        <v>161</v>
      </c>
    </row>
    <row r="37" spans="1:24" ht="30" x14ac:dyDescent="0.25">
      <c r="A37" s="35" t="s">
        <v>11</v>
      </c>
      <c r="B37" s="83" t="s">
        <v>55</v>
      </c>
      <c r="D37" s="572"/>
      <c r="E37" s="572"/>
      <c r="F37" s="575"/>
      <c r="G37" s="265"/>
      <c r="H37" s="266"/>
      <c r="I37" s="267"/>
      <c r="J37" s="268"/>
      <c r="K37" s="266"/>
      <c r="L37" s="269"/>
      <c r="M37" s="632"/>
      <c r="N37" s="632"/>
      <c r="O37" s="633"/>
      <c r="P37" s="631"/>
      <c r="Q37" s="632"/>
      <c r="R37" s="633"/>
      <c r="S37" s="631"/>
      <c r="T37" s="632"/>
      <c r="U37" s="633"/>
      <c r="V37" s="631"/>
      <c r="W37" s="632"/>
      <c r="X37" s="632"/>
    </row>
    <row r="38" spans="1:24" ht="30" x14ac:dyDescent="0.25">
      <c r="A38" s="35">
        <v>1</v>
      </c>
      <c r="B38" s="83" t="s">
        <v>143</v>
      </c>
      <c r="C38" s="152" t="s">
        <v>144</v>
      </c>
      <c r="D38" s="127">
        <v>775957428</v>
      </c>
      <c r="E38" s="127">
        <v>0</v>
      </c>
      <c r="F38" s="128">
        <v>0</v>
      </c>
      <c r="G38" s="186">
        <v>11810000</v>
      </c>
      <c r="H38" s="127">
        <v>0</v>
      </c>
      <c r="I38" s="179">
        <v>0</v>
      </c>
      <c r="J38" s="126">
        <v>0</v>
      </c>
      <c r="K38" s="127">
        <v>0</v>
      </c>
      <c r="L38" s="128">
        <v>0</v>
      </c>
      <c r="M38" s="179">
        <v>0</v>
      </c>
      <c r="N38" s="127">
        <v>0</v>
      </c>
      <c r="O38" s="186">
        <v>0</v>
      </c>
      <c r="P38" s="185">
        <v>0</v>
      </c>
      <c r="Q38" s="127">
        <v>0</v>
      </c>
      <c r="R38" s="186">
        <v>0</v>
      </c>
      <c r="S38" s="185">
        <v>0</v>
      </c>
      <c r="T38" s="127">
        <v>0</v>
      </c>
      <c r="U38" s="186">
        <v>0</v>
      </c>
      <c r="V38" s="185">
        <v>0</v>
      </c>
      <c r="W38" s="127">
        <v>0</v>
      </c>
      <c r="X38" s="186">
        <v>0</v>
      </c>
    </row>
    <row r="39" spans="1:24" ht="30" x14ac:dyDescent="0.25">
      <c r="A39" s="35"/>
      <c r="B39" s="83" t="s">
        <v>145</v>
      </c>
      <c r="C39" s="152"/>
      <c r="D39" s="127"/>
      <c r="E39" s="127"/>
      <c r="F39" s="128"/>
      <c r="G39" s="186"/>
      <c r="H39" s="127"/>
      <c r="I39" s="179"/>
      <c r="J39" s="126"/>
      <c r="K39" s="127"/>
      <c r="L39" s="128"/>
      <c r="M39" s="179"/>
      <c r="N39" s="127"/>
      <c r="O39" s="215"/>
      <c r="P39" s="185"/>
      <c r="Q39" s="127"/>
      <c r="R39" s="215"/>
      <c r="S39" s="185"/>
      <c r="T39" s="127"/>
      <c r="U39" s="215"/>
      <c r="V39" s="185"/>
      <c r="W39" s="127"/>
      <c r="X39" s="186"/>
    </row>
    <row r="40" spans="1:24" x14ac:dyDescent="0.25">
      <c r="A40" s="35">
        <v>2</v>
      </c>
      <c r="B40" s="83" t="s">
        <v>57</v>
      </c>
      <c r="C40" s="152" t="s">
        <v>146</v>
      </c>
      <c r="D40" s="127">
        <v>0</v>
      </c>
      <c r="E40" s="127">
        <v>0</v>
      </c>
      <c r="F40" s="128">
        <v>0</v>
      </c>
      <c r="G40" s="186">
        <v>0</v>
      </c>
      <c r="H40" s="127">
        <v>0</v>
      </c>
      <c r="I40" s="179">
        <v>0</v>
      </c>
      <c r="J40" s="126">
        <v>0</v>
      </c>
      <c r="K40" s="127">
        <v>0</v>
      </c>
      <c r="L40" s="128">
        <v>0</v>
      </c>
      <c r="M40" s="179">
        <v>0</v>
      </c>
      <c r="N40" s="127">
        <v>0</v>
      </c>
      <c r="O40" s="215">
        <v>0</v>
      </c>
      <c r="P40" s="185">
        <v>0</v>
      </c>
      <c r="Q40" s="127">
        <v>0</v>
      </c>
      <c r="R40" s="215">
        <v>0</v>
      </c>
      <c r="S40" s="185">
        <v>0</v>
      </c>
      <c r="T40" s="127">
        <v>0</v>
      </c>
      <c r="U40" s="215">
        <v>0</v>
      </c>
      <c r="V40" s="185">
        <v>0</v>
      </c>
      <c r="W40" s="127">
        <v>0</v>
      </c>
      <c r="X40" s="186">
        <v>0</v>
      </c>
    </row>
    <row r="41" spans="1:24" x14ac:dyDescent="0.25">
      <c r="A41" s="35">
        <v>3</v>
      </c>
      <c r="B41" s="83" t="s">
        <v>147</v>
      </c>
      <c r="C41" s="152" t="s">
        <v>148</v>
      </c>
      <c r="D41" s="127">
        <v>36020085</v>
      </c>
      <c r="E41" s="127">
        <v>0</v>
      </c>
      <c r="F41" s="128">
        <v>0</v>
      </c>
      <c r="G41" s="186">
        <v>0</v>
      </c>
      <c r="H41" s="127">
        <v>0</v>
      </c>
      <c r="I41" s="179">
        <v>0</v>
      </c>
      <c r="J41" s="126">
        <v>0</v>
      </c>
      <c r="K41" s="127">
        <v>0</v>
      </c>
      <c r="L41" s="128">
        <v>0</v>
      </c>
      <c r="M41" s="179">
        <v>1791914.12</v>
      </c>
      <c r="N41" s="127">
        <v>0</v>
      </c>
      <c r="O41" s="215">
        <v>0</v>
      </c>
      <c r="P41" s="185">
        <v>0</v>
      </c>
      <c r="Q41" s="127">
        <v>0</v>
      </c>
      <c r="R41" s="215">
        <v>0</v>
      </c>
      <c r="S41" s="185">
        <v>1500000</v>
      </c>
      <c r="T41" s="127">
        <v>0</v>
      </c>
      <c r="U41" s="215">
        <v>0</v>
      </c>
      <c r="V41" s="185">
        <v>27728795</v>
      </c>
      <c r="W41" s="127">
        <v>0</v>
      </c>
      <c r="X41" s="186">
        <v>0</v>
      </c>
    </row>
    <row r="42" spans="1:24" ht="30" x14ac:dyDescent="0.25">
      <c r="A42" s="35">
        <v>4</v>
      </c>
      <c r="B42" s="83" t="s">
        <v>149</v>
      </c>
      <c r="C42" s="152" t="s">
        <v>150</v>
      </c>
      <c r="D42" s="127">
        <v>0</v>
      </c>
      <c r="E42" s="134">
        <v>0</v>
      </c>
      <c r="F42" s="135">
        <v>0</v>
      </c>
      <c r="G42" s="186">
        <v>0</v>
      </c>
      <c r="H42" s="134">
        <v>0</v>
      </c>
      <c r="I42" s="137">
        <v>0</v>
      </c>
      <c r="J42" s="126">
        <v>0</v>
      </c>
      <c r="K42" s="134">
        <v>0</v>
      </c>
      <c r="L42" s="135">
        <v>0</v>
      </c>
      <c r="M42" s="179">
        <v>0</v>
      </c>
      <c r="N42" s="134">
        <v>0</v>
      </c>
      <c r="O42" s="136">
        <v>0</v>
      </c>
      <c r="P42" s="185">
        <v>0</v>
      </c>
      <c r="Q42" s="134">
        <v>0</v>
      </c>
      <c r="R42" s="136">
        <v>0</v>
      </c>
      <c r="S42" s="185">
        <v>0</v>
      </c>
      <c r="T42" s="134">
        <v>0</v>
      </c>
      <c r="U42" s="136">
        <v>0</v>
      </c>
      <c r="V42" s="185">
        <v>0</v>
      </c>
      <c r="W42" s="134">
        <v>0</v>
      </c>
      <c r="X42" s="136">
        <v>0</v>
      </c>
    </row>
    <row r="43" spans="1:24" x14ac:dyDescent="0.25">
      <c r="A43" s="35"/>
      <c r="B43" s="153" t="s">
        <v>61</v>
      </c>
      <c r="C43" s="155"/>
      <c r="D43" s="134">
        <f>SUM(D40:D42,D38)</f>
        <v>811977513</v>
      </c>
      <c r="E43" s="134">
        <f>SUM(E40:E42,E38)</f>
        <v>0</v>
      </c>
      <c r="F43" s="135">
        <f>SUM(F40:F42,F38)</f>
        <v>0</v>
      </c>
      <c r="G43" s="136">
        <f t="shared" ref="G43:L43" si="3">SUM(G40:G42,G38)</f>
        <v>11810000</v>
      </c>
      <c r="H43" s="134">
        <f t="shared" si="3"/>
        <v>0</v>
      </c>
      <c r="I43" s="137">
        <f t="shared" si="3"/>
        <v>0</v>
      </c>
      <c r="J43" s="133">
        <f t="shared" si="3"/>
        <v>0</v>
      </c>
      <c r="K43" s="134">
        <f t="shared" si="3"/>
        <v>0</v>
      </c>
      <c r="L43" s="135">
        <f t="shared" si="3"/>
        <v>0</v>
      </c>
      <c r="M43" s="137">
        <f t="shared" ref="M43:R43" si="4">SUM(M40:M42,M38)</f>
        <v>1791914.12</v>
      </c>
      <c r="N43" s="134">
        <f t="shared" si="4"/>
        <v>0</v>
      </c>
      <c r="O43" s="136">
        <f t="shared" si="4"/>
        <v>0</v>
      </c>
      <c r="P43" s="217">
        <f t="shared" si="4"/>
        <v>0</v>
      </c>
      <c r="Q43" s="134">
        <f t="shared" si="4"/>
        <v>0</v>
      </c>
      <c r="R43" s="136">
        <f t="shared" si="4"/>
        <v>0</v>
      </c>
      <c r="S43" s="217">
        <f t="shared" ref="S43:X43" si="5">SUM(S40:S42,S38)</f>
        <v>1500000</v>
      </c>
      <c r="T43" s="134">
        <f t="shared" si="5"/>
        <v>0</v>
      </c>
      <c r="U43" s="136">
        <f t="shared" si="5"/>
        <v>0</v>
      </c>
      <c r="V43" s="217">
        <f t="shared" si="5"/>
        <v>27728795</v>
      </c>
      <c r="W43" s="134">
        <f t="shared" si="5"/>
        <v>0</v>
      </c>
      <c r="X43" s="136">
        <f t="shared" si="5"/>
        <v>0</v>
      </c>
    </row>
    <row r="44" spans="1:24" ht="30" x14ac:dyDescent="0.25">
      <c r="A44" s="35" t="s">
        <v>50</v>
      </c>
      <c r="B44" s="83" t="s">
        <v>62</v>
      </c>
      <c r="C44" s="152"/>
      <c r="D44" s="572"/>
      <c r="E44" s="572"/>
      <c r="F44" s="575"/>
      <c r="G44" s="576"/>
      <c r="H44" s="572"/>
      <c r="I44" s="573"/>
      <c r="J44" s="571"/>
      <c r="K44" s="572"/>
      <c r="L44" s="575"/>
      <c r="M44" s="572"/>
      <c r="N44" s="572"/>
      <c r="O44" s="575"/>
      <c r="P44" s="571"/>
      <c r="Q44" s="572"/>
      <c r="R44" s="575"/>
      <c r="S44" s="571"/>
      <c r="T44" s="572"/>
      <c r="U44" s="575"/>
      <c r="V44" s="571"/>
      <c r="W44" s="572"/>
      <c r="X44" s="572"/>
    </row>
    <row r="45" spans="1:24" ht="30" x14ac:dyDescent="0.25">
      <c r="A45" s="35">
        <v>5</v>
      </c>
      <c r="B45" s="83" t="s">
        <v>71</v>
      </c>
      <c r="C45" s="152" t="s">
        <v>151</v>
      </c>
      <c r="D45" s="127">
        <v>0</v>
      </c>
      <c r="E45" s="127">
        <v>0</v>
      </c>
      <c r="F45" s="128">
        <v>0</v>
      </c>
      <c r="G45" s="186">
        <v>0</v>
      </c>
      <c r="H45" s="127">
        <v>0</v>
      </c>
      <c r="I45" s="179">
        <v>0</v>
      </c>
      <c r="J45" s="126">
        <v>0</v>
      </c>
      <c r="K45" s="127">
        <v>0</v>
      </c>
      <c r="L45" s="128">
        <v>0</v>
      </c>
      <c r="M45" s="127">
        <v>0</v>
      </c>
      <c r="N45" s="127">
        <v>0</v>
      </c>
      <c r="O45" s="128">
        <v>0</v>
      </c>
      <c r="P45" s="126">
        <v>0</v>
      </c>
      <c r="Q45" s="127">
        <v>0</v>
      </c>
      <c r="R45" s="128">
        <v>0</v>
      </c>
      <c r="S45" s="126">
        <v>0</v>
      </c>
      <c r="T45" s="127">
        <v>878514275</v>
      </c>
      <c r="U45" s="128">
        <v>0</v>
      </c>
      <c r="V45" s="126">
        <v>0</v>
      </c>
      <c r="W45" s="127">
        <v>0</v>
      </c>
      <c r="X45" s="127">
        <v>0</v>
      </c>
    </row>
    <row r="46" spans="1:24" x14ac:dyDescent="0.25">
      <c r="A46" s="35">
        <v>6</v>
      </c>
      <c r="B46" s="83" t="s">
        <v>152</v>
      </c>
      <c r="C46" s="152" t="s">
        <v>153</v>
      </c>
      <c r="D46" s="127">
        <v>0</v>
      </c>
      <c r="E46" s="200">
        <v>0</v>
      </c>
      <c r="F46" s="128">
        <v>0</v>
      </c>
      <c r="G46" s="186">
        <v>0</v>
      </c>
      <c r="H46" s="200">
        <v>0</v>
      </c>
      <c r="I46" s="179">
        <v>0</v>
      </c>
      <c r="J46" s="126">
        <v>0</v>
      </c>
      <c r="K46" s="200">
        <v>0</v>
      </c>
      <c r="L46" s="128">
        <v>0</v>
      </c>
      <c r="M46" s="127">
        <v>0</v>
      </c>
      <c r="N46" s="158">
        <v>0</v>
      </c>
      <c r="O46" s="128">
        <v>0</v>
      </c>
      <c r="P46" s="126">
        <v>0</v>
      </c>
      <c r="Q46" s="158">
        <v>0</v>
      </c>
      <c r="R46" s="128">
        <v>0</v>
      </c>
      <c r="S46" s="126">
        <v>0</v>
      </c>
      <c r="T46" s="165">
        <v>0</v>
      </c>
      <c r="U46" s="128">
        <v>0</v>
      </c>
      <c r="V46" s="126">
        <v>0</v>
      </c>
      <c r="W46" s="158">
        <v>0</v>
      </c>
      <c r="X46" s="127">
        <v>0</v>
      </c>
    </row>
    <row r="47" spans="1:24" ht="30" x14ac:dyDescent="0.25">
      <c r="A47" s="35">
        <v>7</v>
      </c>
      <c r="B47" s="83" t="s">
        <v>73</v>
      </c>
      <c r="C47" s="152" t="s">
        <v>154</v>
      </c>
      <c r="D47" s="127">
        <v>0</v>
      </c>
      <c r="E47" s="127">
        <v>0</v>
      </c>
      <c r="F47" s="128">
        <v>0</v>
      </c>
      <c r="G47" s="186">
        <v>0</v>
      </c>
      <c r="H47" s="127">
        <v>0</v>
      </c>
      <c r="I47" s="179">
        <v>0</v>
      </c>
      <c r="J47" s="126">
        <v>70000</v>
      </c>
      <c r="K47" s="127">
        <v>0</v>
      </c>
      <c r="L47" s="128">
        <v>0</v>
      </c>
      <c r="M47" s="127">
        <v>0</v>
      </c>
      <c r="N47" s="127">
        <v>0</v>
      </c>
      <c r="O47" s="128">
        <v>0</v>
      </c>
      <c r="P47" s="126">
        <v>1109000</v>
      </c>
      <c r="Q47" s="127">
        <v>0</v>
      </c>
      <c r="R47" s="128">
        <v>0</v>
      </c>
      <c r="S47" s="126">
        <v>0</v>
      </c>
      <c r="T47" s="127">
        <v>0</v>
      </c>
      <c r="U47" s="128">
        <v>0</v>
      </c>
      <c r="V47" s="126">
        <v>0</v>
      </c>
      <c r="W47" s="127">
        <v>0</v>
      </c>
      <c r="X47" s="127">
        <v>0</v>
      </c>
    </row>
    <row r="48" spans="1:24" x14ac:dyDescent="0.25">
      <c r="A48" s="35"/>
      <c r="B48" s="153" t="s">
        <v>69</v>
      </c>
      <c r="C48" s="155"/>
      <c r="D48" s="134">
        <f>SUM(D45:D47)</f>
        <v>0</v>
      </c>
      <c r="E48" s="134">
        <f>SUM(E45:E47)</f>
        <v>0</v>
      </c>
      <c r="F48" s="135">
        <f>SUM(F45:F47)</f>
        <v>0</v>
      </c>
      <c r="G48" s="136">
        <f t="shared" ref="G48:L48" si="6">SUM(G45:G47)</f>
        <v>0</v>
      </c>
      <c r="H48" s="134">
        <f t="shared" si="6"/>
        <v>0</v>
      </c>
      <c r="I48" s="137">
        <f t="shared" si="6"/>
        <v>0</v>
      </c>
      <c r="J48" s="133">
        <f t="shared" si="6"/>
        <v>70000</v>
      </c>
      <c r="K48" s="134">
        <f t="shared" si="6"/>
        <v>0</v>
      </c>
      <c r="L48" s="135">
        <f t="shared" si="6"/>
        <v>0</v>
      </c>
      <c r="M48" s="134">
        <f t="shared" ref="M48:R48" si="7">SUM(M45:M47)</f>
        <v>0</v>
      </c>
      <c r="N48" s="134">
        <f t="shared" si="7"/>
        <v>0</v>
      </c>
      <c r="O48" s="135">
        <f t="shared" si="7"/>
        <v>0</v>
      </c>
      <c r="P48" s="133">
        <f t="shared" si="7"/>
        <v>1109000</v>
      </c>
      <c r="Q48" s="134">
        <f t="shared" si="7"/>
        <v>0</v>
      </c>
      <c r="R48" s="135">
        <f t="shared" si="7"/>
        <v>0</v>
      </c>
      <c r="S48" s="133">
        <f t="shared" ref="S48:X48" si="8">SUM(S45:S47)</f>
        <v>0</v>
      </c>
      <c r="T48" s="134">
        <f t="shared" si="8"/>
        <v>878514275</v>
      </c>
      <c r="U48" s="135">
        <f t="shared" si="8"/>
        <v>0</v>
      </c>
      <c r="V48" s="133">
        <f t="shared" si="8"/>
        <v>0</v>
      </c>
      <c r="W48" s="134">
        <f t="shared" si="8"/>
        <v>0</v>
      </c>
      <c r="X48" s="134">
        <f t="shared" si="8"/>
        <v>0</v>
      </c>
    </row>
    <row r="49" spans="1:24" ht="30" x14ac:dyDescent="0.25">
      <c r="A49" s="35" t="s">
        <v>53</v>
      </c>
      <c r="B49" s="83" t="s">
        <v>89</v>
      </c>
      <c r="C49" s="152"/>
      <c r="D49" s="572"/>
      <c r="E49" s="572"/>
      <c r="F49" s="575"/>
      <c r="G49" s="576"/>
      <c r="H49" s="572"/>
      <c r="I49" s="573"/>
      <c r="J49" s="571"/>
      <c r="K49" s="572"/>
      <c r="L49" s="575"/>
      <c r="M49" s="572"/>
      <c r="N49" s="572"/>
      <c r="O49" s="575"/>
      <c r="P49" s="571"/>
      <c r="Q49" s="572"/>
      <c r="R49" s="575"/>
      <c r="S49" s="571"/>
      <c r="T49" s="572"/>
      <c r="U49" s="575"/>
      <c r="V49" s="571"/>
      <c r="W49" s="572"/>
      <c r="X49" s="572"/>
    </row>
    <row r="50" spans="1:24" ht="30" x14ac:dyDescent="0.25">
      <c r="A50" s="35"/>
      <c r="B50" s="83" t="s">
        <v>80</v>
      </c>
      <c r="C50" s="152"/>
      <c r="D50" s="572"/>
      <c r="E50" s="572"/>
      <c r="F50" s="575"/>
      <c r="G50" s="576"/>
      <c r="H50" s="572"/>
      <c r="I50" s="573"/>
      <c r="J50" s="571"/>
      <c r="K50" s="572"/>
      <c r="L50" s="575"/>
      <c r="M50" s="572"/>
      <c r="N50" s="572"/>
      <c r="O50" s="575"/>
      <c r="P50" s="571"/>
      <c r="Q50" s="572"/>
      <c r="R50" s="575"/>
      <c r="S50" s="571"/>
      <c r="T50" s="572"/>
      <c r="U50" s="575"/>
      <c r="V50" s="571"/>
      <c r="W50" s="572"/>
      <c r="X50" s="572"/>
    </row>
    <row r="51" spans="1:24" x14ac:dyDescent="0.25">
      <c r="A51" s="35">
        <v>8</v>
      </c>
      <c r="B51" s="83" t="s">
        <v>78</v>
      </c>
      <c r="C51" s="152" t="s">
        <v>155</v>
      </c>
      <c r="D51" s="127">
        <v>0</v>
      </c>
      <c r="E51" s="127">
        <v>0</v>
      </c>
      <c r="F51" s="128">
        <v>0</v>
      </c>
      <c r="G51" s="186">
        <v>0</v>
      </c>
      <c r="H51" s="127">
        <v>0</v>
      </c>
      <c r="I51" s="179">
        <v>0</v>
      </c>
      <c r="J51" s="126">
        <v>0</v>
      </c>
      <c r="K51" s="127">
        <v>0</v>
      </c>
      <c r="L51" s="128">
        <v>0</v>
      </c>
      <c r="M51" s="127">
        <v>0</v>
      </c>
      <c r="N51" s="127">
        <v>0</v>
      </c>
      <c r="O51" s="128">
        <v>0</v>
      </c>
      <c r="P51" s="126">
        <v>0</v>
      </c>
      <c r="Q51" s="127">
        <v>0</v>
      </c>
      <c r="R51" s="128">
        <v>0</v>
      </c>
      <c r="S51" s="126">
        <v>0</v>
      </c>
      <c r="T51" s="127">
        <v>0</v>
      </c>
      <c r="U51" s="128">
        <v>0</v>
      </c>
      <c r="V51" s="126">
        <v>0</v>
      </c>
      <c r="W51" s="127">
        <v>0</v>
      </c>
      <c r="X51" s="127">
        <v>0</v>
      </c>
    </row>
    <row r="52" spans="1:24" x14ac:dyDescent="0.25">
      <c r="A52" s="35">
        <v>9</v>
      </c>
      <c r="B52" s="83" t="s">
        <v>79</v>
      </c>
      <c r="C52" s="152" t="s">
        <v>155</v>
      </c>
      <c r="D52" s="127">
        <v>0</v>
      </c>
      <c r="E52" s="127">
        <v>0</v>
      </c>
      <c r="F52" s="128">
        <v>0</v>
      </c>
      <c r="G52" s="186">
        <v>0</v>
      </c>
      <c r="H52" s="127">
        <v>0</v>
      </c>
      <c r="I52" s="179">
        <v>0</v>
      </c>
      <c r="J52" s="126">
        <v>0</v>
      </c>
      <c r="K52" s="127">
        <v>0</v>
      </c>
      <c r="L52" s="128">
        <v>0</v>
      </c>
      <c r="M52" s="127">
        <v>0</v>
      </c>
      <c r="N52" s="127">
        <v>0</v>
      </c>
      <c r="O52" s="128">
        <v>0</v>
      </c>
      <c r="P52" s="126">
        <v>0</v>
      </c>
      <c r="Q52" s="127">
        <v>0</v>
      </c>
      <c r="R52" s="128">
        <v>0</v>
      </c>
      <c r="S52" s="126">
        <v>0</v>
      </c>
      <c r="T52" s="127">
        <v>0</v>
      </c>
      <c r="U52" s="128">
        <v>0</v>
      </c>
      <c r="V52" s="126">
        <v>0</v>
      </c>
      <c r="W52" s="127">
        <v>0</v>
      </c>
      <c r="X52" s="127">
        <v>0</v>
      </c>
    </row>
    <row r="53" spans="1:24" ht="30" x14ac:dyDescent="0.25">
      <c r="A53" s="35"/>
      <c r="B53" s="83" t="s">
        <v>81</v>
      </c>
      <c r="C53" s="152"/>
      <c r="D53" s="572"/>
      <c r="E53" s="572"/>
      <c r="F53" s="575"/>
      <c r="G53" s="576"/>
      <c r="H53" s="572"/>
      <c r="I53" s="573"/>
      <c r="J53" s="571"/>
      <c r="K53" s="572"/>
      <c r="L53" s="575"/>
      <c r="M53" s="572"/>
      <c r="N53" s="572"/>
      <c r="O53" s="575"/>
      <c r="P53" s="571"/>
      <c r="Q53" s="572"/>
      <c r="R53" s="575"/>
      <c r="S53" s="571"/>
      <c r="T53" s="572"/>
      <c r="U53" s="575"/>
      <c r="V53" s="571"/>
      <c r="W53" s="572"/>
      <c r="X53" s="572"/>
    </row>
    <row r="54" spans="1:24" x14ac:dyDescent="0.25">
      <c r="A54" s="35">
        <v>10</v>
      </c>
      <c r="B54" s="83" t="s">
        <v>78</v>
      </c>
      <c r="C54" s="152" t="s">
        <v>155</v>
      </c>
      <c r="D54" s="127">
        <v>0</v>
      </c>
      <c r="E54" s="127">
        <v>0</v>
      </c>
      <c r="F54" s="128">
        <v>0</v>
      </c>
      <c r="G54" s="186">
        <v>0</v>
      </c>
      <c r="H54" s="127">
        <v>0</v>
      </c>
      <c r="I54" s="179">
        <v>0</v>
      </c>
      <c r="J54" s="126">
        <v>0</v>
      </c>
      <c r="K54" s="127">
        <v>0</v>
      </c>
      <c r="L54" s="128">
        <v>0</v>
      </c>
      <c r="M54" s="127">
        <v>0</v>
      </c>
      <c r="N54" s="127">
        <v>0</v>
      </c>
      <c r="O54" s="128">
        <v>0</v>
      </c>
      <c r="P54" s="126">
        <v>0</v>
      </c>
      <c r="Q54" s="127">
        <v>0</v>
      </c>
      <c r="R54" s="128">
        <v>0</v>
      </c>
      <c r="S54" s="126">
        <v>0</v>
      </c>
      <c r="T54" s="127">
        <v>0</v>
      </c>
      <c r="U54" s="128">
        <v>0</v>
      </c>
      <c r="V54" s="126">
        <v>0</v>
      </c>
      <c r="W54" s="127">
        <v>0</v>
      </c>
      <c r="X54" s="127">
        <v>0</v>
      </c>
    </row>
    <row r="55" spans="1:24" x14ac:dyDescent="0.25">
      <c r="A55" s="35">
        <v>11</v>
      </c>
      <c r="B55" s="83" t="s">
        <v>79</v>
      </c>
      <c r="C55" s="152" t="s">
        <v>155</v>
      </c>
      <c r="D55" s="127"/>
      <c r="E55" s="127"/>
      <c r="F55" s="128"/>
      <c r="G55" s="186"/>
      <c r="H55" s="127"/>
      <c r="I55" s="179"/>
      <c r="J55" s="126"/>
      <c r="K55" s="127"/>
      <c r="L55" s="128"/>
      <c r="M55" s="127"/>
      <c r="N55" s="127"/>
      <c r="O55" s="128"/>
      <c r="P55" s="126"/>
      <c r="Q55" s="127"/>
      <c r="R55" s="128"/>
      <c r="S55" s="126"/>
      <c r="T55" s="127"/>
      <c r="U55" s="128"/>
      <c r="V55" s="126"/>
      <c r="W55" s="127"/>
      <c r="X55" s="127"/>
    </row>
    <row r="56" spans="1:24" ht="30" x14ac:dyDescent="0.25">
      <c r="A56" s="35"/>
      <c r="B56" s="83" t="s">
        <v>82</v>
      </c>
      <c r="C56" s="152"/>
      <c r="D56" s="572"/>
      <c r="E56" s="572"/>
      <c r="F56" s="575"/>
      <c r="G56" s="576"/>
      <c r="H56" s="572"/>
      <c r="I56" s="573"/>
      <c r="J56" s="571"/>
      <c r="K56" s="572"/>
      <c r="L56" s="575"/>
      <c r="M56" s="572"/>
      <c r="N56" s="572"/>
      <c r="O56" s="575"/>
      <c r="P56" s="571"/>
      <c r="Q56" s="572"/>
      <c r="R56" s="575"/>
      <c r="S56" s="571"/>
      <c r="T56" s="572"/>
      <c r="U56" s="575"/>
      <c r="V56" s="571"/>
      <c r="W56" s="572"/>
      <c r="X56" s="572"/>
    </row>
    <row r="57" spans="1:24" x14ac:dyDescent="0.25">
      <c r="A57" s="35">
        <v>12</v>
      </c>
      <c r="B57" s="83" t="s">
        <v>156</v>
      </c>
      <c r="C57" s="152" t="s">
        <v>165</v>
      </c>
      <c r="D57" s="127">
        <v>0</v>
      </c>
      <c r="E57" s="127">
        <v>0</v>
      </c>
      <c r="F57" s="128">
        <v>0</v>
      </c>
      <c r="G57" s="186">
        <v>0</v>
      </c>
      <c r="H57" s="127">
        <v>0</v>
      </c>
      <c r="I57" s="179">
        <v>0</v>
      </c>
      <c r="J57" s="126">
        <v>0</v>
      </c>
      <c r="K57" s="127">
        <v>0</v>
      </c>
      <c r="L57" s="128">
        <v>0</v>
      </c>
      <c r="M57" s="127">
        <v>0</v>
      </c>
      <c r="N57" s="127">
        <v>0</v>
      </c>
      <c r="O57" s="128">
        <v>0</v>
      </c>
      <c r="P57" s="126">
        <v>0</v>
      </c>
      <c r="Q57" s="127">
        <v>0</v>
      </c>
      <c r="R57" s="128">
        <v>0</v>
      </c>
      <c r="S57" s="126">
        <v>0</v>
      </c>
      <c r="T57" s="127">
        <v>0</v>
      </c>
      <c r="U57" s="128">
        <v>0</v>
      </c>
      <c r="V57" s="126">
        <v>0</v>
      </c>
      <c r="W57" s="127">
        <v>0</v>
      </c>
      <c r="X57" s="127">
        <v>0</v>
      </c>
    </row>
    <row r="58" spans="1:24" x14ac:dyDescent="0.25">
      <c r="A58" s="35">
        <v>13</v>
      </c>
      <c r="B58" s="83" t="s">
        <v>76</v>
      </c>
      <c r="C58" s="152" t="s">
        <v>166</v>
      </c>
      <c r="D58" s="127">
        <v>0</v>
      </c>
      <c r="E58" s="127">
        <v>0</v>
      </c>
      <c r="F58" s="128">
        <v>0</v>
      </c>
      <c r="G58" s="186">
        <v>0</v>
      </c>
      <c r="H58" s="127">
        <v>0</v>
      </c>
      <c r="I58" s="179">
        <v>0</v>
      </c>
      <c r="J58" s="126">
        <v>0</v>
      </c>
      <c r="K58" s="127">
        <v>0</v>
      </c>
      <c r="L58" s="128">
        <v>0</v>
      </c>
      <c r="M58" s="127">
        <v>0</v>
      </c>
      <c r="N58" s="127">
        <v>0</v>
      </c>
      <c r="O58" s="128">
        <v>0</v>
      </c>
      <c r="P58" s="126">
        <v>0</v>
      </c>
      <c r="Q58" s="127">
        <v>0</v>
      </c>
      <c r="R58" s="128">
        <v>0</v>
      </c>
      <c r="S58" s="126">
        <v>0</v>
      </c>
      <c r="T58" s="127">
        <v>0</v>
      </c>
      <c r="U58" s="128">
        <v>0</v>
      </c>
      <c r="V58" s="126">
        <v>0</v>
      </c>
      <c r="W58" s="127">
        <v>0</v>
      </c>
      <c r="X58" s="127">
        <v>0</v>
      </c>
    </row>
    <row r="59" spans="1:24" ht="30" x14ac:dyDescent="0.25">
      <c r="A59" s="35">
        <v>14</v>
      </c>
      <c r="B59" s="83" t="s">
        <v>157</v>
      </c>
      <c r="C59" s="82" t="s">
        <v>167</v>
      </c>
      <c r="D59" s="127">
        <v>0</v>
      </c>
      <c r="E59" s="127">
        <v>0</v>
      </c>
      <c r="F59" s="128">
        <v>0</v>
      </c>
      <c r="G59" s="186">
        <v>0</v>
      </c>
      <c r="H59" s="127">
        <v>0</v>
      </c>
      <c r="I59" s="179">
        <v>0</v>
      </c>
      <c r="J59" s="126">
        <v>0</v>
      </c>
      <c r="K59" s="127">
        <v>0</v>
      </c>
      <c r="L59" s="128">
        <v>0</v>
      </c>
      <c r="M59" s="127">
        <v>0</v>
      </c>
      <c r="N59" s="127">
        <v>0</v>
      </c>
      <c r="O59" s="128">
        <v>0</v>
      </c>
      <c r="P59" s="126">
        <v>0</v>
      </c>
      <c r="Q59" s="127">
        <v>0</v>
      </c>
      <c r="R59" s="128">
        <v>0</v>
      </c>
      <c r="S59" s="126">
        <v>0</v>
      </c>
      <c r="T59" s="127">
        <v>0</v>
      </c>
      <c r="U59" s="128">
        <v>0</v>
      </c>
      <c r="V59" s="126">
        <v>0</v>
      </c>
      <c r="W59" s="127">
        <v>0</v>
      </c>
      <c r="X59" s="127">
        <v>0</v>
      </c>
    </row>
    <row r="60" spans="1:24" x14ac:dyDescent="0.25">
      <c r="A60" s="35"/>
      <c r="B60" s="153" t="s">
        <v>49</v>
      </c>
      <c r="C60" s="153"/>
      <c r="D60" s="134">
        <f>SUM(D57:D59,D51,D52,D54,D55)</f>
        <v>0</v>
      </c>
      <c r="E60" s="134">
        <f>SUM(E57:E59,E55,E54,E52,E51)</f>
        <v>0</v>
      </c>
      <c r="F60" s="140">
        <f>SUM(F57:F59,F55,F54,F52,F51)</f>
        <v>0</v>
      </c>
      <c r="G60" s="136">
        <f>SUM(G57:G59,G51,G52,G54,G55)</f>
        <v>0</v>
      </c>
      <c r="H60" s="134">
        <f>SUM(H57:H59,H55,H54,H52,H51)</f>
        <v>0</v>
      </c>
      <c r="I60" s="182">
        <f>SUM(I57:I59,I55,I54,I52,I51)</f>
        <v>0</v>
      </c>
      <c r="J60" s="133">
        <f>SUM(J57:J59,J51,J52,J54,J55)</f>
        <v>0</v>
      </c>
      <c r="K60" s="134">
        <f>SUM(K57:K59,K55,K54,K52,K51)</f>
        <v>0</v>
      </c>
      <c r="L60" s="140">
        <f>SUM(L57:L59,L55,L54,L52,L51)</f>
        <v>0</v>
      </c>
      <c r="M60" s="134">
        <f>SUM(M57:M59,M51,M52,M54,M55)</f>
        <v>0</v>
      </c>
      <c r="N60" s="134">
        <f>SUM(N57:N59,N55,N54,N52,N51)</f>
        <v>0</v>
      </c>
      <c r="O60" s="140">
        <f>SUM(O57:O59,O55,O54,O52,O51)</f>
        <v>0</v>
      </c>
      <c r="P60" s="133">
        <f>SUM(P57:P59,P51,P52,P54,P55)</f>
        <v>0</v>
      </c>
      <c r="Q60" s="134">
        <f>SUM(Q57:Q59,Q55,Q54,Q52,Q51)</f>
        <v>0</v>
      </c>
      <c r="R60" s="140">
        <f>SUM(R57:R59,R55,R54,R52,R51)</f>
        <v>0</v>
      </c>
      <c r="S60" s="133">
        <f>SUM(S57:S59,S51,S52,S54,S55)</f>
        <v>0</v>
      </c>
      <c r="T60" s="134">
        <f>SUM(T57:T59,T55,T54,T52,T51)</f>
        <v>0</v>
      </c>
      <c r="U60" s="140">
        <f>SUM(U57:U59,U55,U54,U52,U51)</f>
        <v>0</v>
      </c>
      <c r="V60" s="133">
        <f>SUM(V57:V59,V51,V52,V54,V55)</f>
        <v>0</v>
      </c>
      <c r="W60" s="134">
        <f>SUM(W57:W59,W55,W54,W52,W51)</f>
        <v>0</v>
      </c>
      <c r="X60" s="139">
        <f>SUM(X57:X59,X55,X54,X52,X51)</f>
        <v>0</v>
      </c>
    </row>
    <row r="61" spans="1:24" ht="29.25" x14ac:dyDescent="0.25">
      <c r="A61" s="35"/>
      <c r="B61" s="153" t="s">
        <v>102</v>
      </c>
      <c r="C61" s="153"/>
      <c r="D61" s="134">
        <f>SUM(D60,D48,D43)</f>
        <v>811977513</v>
      </c>
      <c r="E61" s="134">
        <f>SUM(E60,E48,E43)</f>
        <v>0</v>
      </c>
      <c r="F61" s="140">
        <f>SUM(F43,F48,F60)</f>
        <v>0</v>
      </c>
      <c r="G61" s="136">
        <f>SUM(G60,G48,G43)</f>
        <v>11810000</v>
      </c>
      <c r="H61" s="134">
        <f>SUM(H60,H48,H43)</f>
        <v>0</v>
      </c>
      <c r="I61" s="182">
        <f>SUM(I43,I48,I60)</f>
        <v>0</v>
      </c>
      <c r="J61" s="133">
        <f>SUM(J60,J48,J43)</f>
        <v>70000</v>
      </c>
      <c r="K61" s="134">
        <f>SUM(K60,K48,K43)</f>
        <v>0</v>
      </c>
      <c r="L61" s="140">
        <f>SUM(L43,L48,L60)</f>
        <v>0</v>
      </c>
      <c r="M61" s="134">
        <f>SUM(M60,M48,M43)</f>
        <v>1791914.12</v>
      </c>
      <c r="N61" s="134">
        <f>SUM(N60,N48,N43)</f>
        <v>0</v>
      </c>
      <c r="O61" s="140">
        <f>SUM(O43,O48,O60)</f>
        <v>0</v>
      </c>
      <c r="P61" s="133">
        <f>SUM(P60,P48,P43)</f>
        <v>1109000</v>
      </c>
      <c r="Q61" s="134">
        <f>SUM(Q60,Q48,Q43)</f>
        <v>0</v>
      </c>
      <c r="R61" s="140">
        <f>SUM(R43,R48,R60)</f>
        <v>0</v>
      </c>
      <c r="S61" s="133">
        <f>SUM(S60,S48,S43)</f>
        <v>1500000</v>
      </c>
      <c r="T61" s="134">
        <f>SUM(T60,T48,T43)</f>
        <v>878514275</v>
      </c>
      <c r="U61" s="140">
        <f>SUM(U43,U48,U60)</f>
        <v>0</v>
      </c>
      <c r="V61" s="133">
        <f>SUM(V60,V48,V43)</f>
        <v>27728795</v>
      </c>
      <c r="W61" s="134">
        <f>SUM(W60,W48,W43)</f>
        <v>0</v>
      </c>
      <c r="X61" s="139">
        <f>SUM(X43,X48,X60)</f>
        <v>0</v>
      </c>
    </row>
    <row r="62" spans="1:24" x14ac:dyDescent="0.25">
      <c r="A62" s="35"/>
      <c r="B62" s="153"/>
      <c r="C62" s="153"/>
      <c r="D62" s="249"/>
      <c r="E62" s="249"/>
      <c r="F62" s="118"/>
      <c r="G62" s="249"/>
      <c r="H62" s="249"/>
      <c r="I62" s="118"/>
      <c r="J62" s="249"/>
      <c r="K62" s="249"/>
      <c r="L62" s="118"/>
      <c r="M62" s="249"/>
      <c r="N62" s="249"/>
      <c r="O62" s="118"/>
      <c r="P62" s="249"/>
      <c r="Q62" s="249"/>
      <c r="R62" s="118"/>
      <c r="S62" s="249"/>
      <c r="T62" s="249"/>
      <c r="U62" s="118"/>
      <c r="V62" s="249"/>
      <c r="W62" s="249"/>
      <c r="X62" s="118"/>
    </row>
    <row r="63" spans="1:24" ht="15.75" thickBot="1" x14ac:dyDescent="0.3">
      <c r="A63" s="35"/>
      <c r="B63" s="153"/>
      <c r="C63" s="153"/>
      <c r="D63" s="249"/>
      <c r="E63" s="249"/>
      <c r="F63" s="118"/>
      <c r="G63" s="249"/>
      <c r="H63" s="249"/>
      <c r="I63" s="118"/>
      <c r="J63" s="249"/>
      <c r="K63" s="249"/>
      <c r="L63" s="118"/>
      <c r="M63" s="249"/>
      <c r="N63" s="249"/>
      <c r="O63" s="118"/>
      <c r="P63" s="249"/>
      <c r="Q63" s="249"/>
      <c r="R63" s="118"/>
      <c r="S63" s="249"/>
      <c r="T63" s="249"/>
      <c r="U63" s="118"/>
      <c r="V63" s="249"/>
      <c r="W63" s="249"/>
      <c r="X63" s="118"/>
    </row>
    <row r="64" spans="1:24" ht="15.75" customHeight="1" thickBot="1" x14ac:dyDescent="0.3">
      <c r="A64" s="156"/>
      <c r="B64" s="153"/>
      <c r="C64" s="679" t="s">
        <v>334</v>
      </c>
      <c r="D64" s="676" t="s">
        <v>85</v>
      </c>
      <c r="E64" s="677"/>
      <c r="F64" s="677"/>
      <c r="G64" s="677"/>
      <c r="H64" s="677"/>
      <c r="I64" s="677"/>
      <c r="J64" s="677"/>
      <c r="K64" s="677"/>
      <c r="L64" s="677"/>
      <c r="M64" s="677"/>
      <c r="N64" s="677"/>
      <c r="O64" s="677"/>
      <c r="P64" s="677"/>
      <c r="Q64" s="677"/>
      <c r="R64" s="677"/>
      <c r="S64" s="677"/>
      <c r="T64" s="677"/>
      <c r="U64" s="677"/>
      <c r="V64" s="677"/>
      <c r="W64" s="677"/>
      <c r="X64" s="678"/>
    </row>
    <row r="65" spans="1:24" ht="45" customHeight="1" thickBot="1" x14ac:dyDescent="0.3">
      <c r="A65" s="156"/>
      <c r="B65" s="153"/>
      <c r="C65" s="679"/>
      <c r="D65" s="623" t="s">
        <v>263</v>
      </c>
      <c r="E65" s="623"/>
      <c r="F65" s="624"/>
      <c r="G65" s="625" t="s">
        <v>264</v>
      </c>
      <c r="H65" s="623"/>
      <c r="I65" s="626"/>
      <c r="J65" s="622" t="s">
        <v>267</v>
      </c>
      <c r="K65" s="623"/>
      <c r="L65" s="624"/>
      <c r="M65" s="625" t="s">
        <v>268</v>
      </c>
      <c r="N65" s="623"/>
      <c r="O65" s="626"/>
      <c r="P65" s="622" t="s">
        <v>283</v>
      </c>
      <c r="Q65" s="623"/>
      <c r="R65" s="624"/>
      <c r="S65" s="625" t="s">
        <v>270</v>
      </c>
      <c r="T65" s="623"/>
      <c r="U65" s="626"/>
      <c r="V65" s="642" t="s">
        <v>272</v>
      </c>
      <c r="W65" s="642"/>
      <c r="X65" s="642"/>
    </row>
    <row r="66" spans="1:24" ht="75" customHeight="1" thickBot="1" x14ac:dyDescent="0.3">
      <c r="A66" s="156"/>
      <c r="B66" s="153"/>
      <c r="C66" s="195" t="s">
        <v>124</v>
      </c>
      <c r="D66" s="618" t="s">
        <v>349</v>
      </c>
      <c r="E66" s="619"/>
      <c r="F66" s="619"/>
      <c r="G66" s="621" t="s">
        <v>350</v>
      </c>
      <c r="H66" s="619"/>
      <c r="I66" s="619"/>
      <c r="J66" s="621" t="s">
        <v>351</v>
      </c>
      <c r="K66" s="619"/>
      <c r="L66" s="619"/>
      <c r="M66" s="621" t="s">
        <v>352</v>
      </c>
      <c r="N66" s="619"/>
      <c r="O66" s="619"/>
      <c r="P66" s="621" t="s">
        <v>353</v>
      </c>
      <c r="Q66" s="619"/>
      <c r="R66" s="619"/>
      <c r="S66" s="621" t="s">
        <v>354</v>
      </c>
      <c r="T66" s="619"/>
      <c r="U66" s="634"/>
      <c r="V66" s="621" t="s">
        <v>355</v>
      </c>
      <c r="W66" s="619"/>
      <c r="X66" s="620"/>
    </row>
    <row r="67" spans="1:24" ht="81.75" customHeight="1" x14ac:dyDescent="0.25">
      <c r="A67" s="148" t="s">
        <v>40</v>
      </c>
      <c r="B67" s="149" t="s">
        <v>124</v>
      </c>
      <c r="C67" s="194" t="s">
        <v>142</v>
      </c>
      <c r="D67" s="259" t="s">
        <v>159</v>
      </c>
      <c r="E67" s="233" t="s">
        <v>160</v>
      </c>
      <c r="F67" s="236" t="s">
        <v>161</v>
      </c>
      <c r="G67" s="232" t="s">
        <v>159</v>
      </c>
      <c r="H67" s="259" t="s">
        <v>160</v>
      </c>
      <c r="I67" s="234" t="s">
        <v>161</v>
      </c>
      <c r="J67" s="235" t="s">
        <v>159</v>
      </c>
      <c r="K67" s="233" t="s">
        <v>160</v>
      </c>
      <c r="L67" s="236" t="s">
        <v>161</v>
      </c>
      <c r="M67" s="258" t="s">
        <v>159</v>
      </c>
      <c r="N67" s="233" t="s">
        <v>160</v>
      </c>
      <c r="O67" s="234" t="s">
        <v>161</v>
      </c>
      <c r="P67" s="235" t="s">
        <v>159</v>
      </c>
      <c r="Q67" s="259" t="s">
        <v>160</v>
      </c>
      <c r="R67" s="236" t="s">
        <v>161</v>
      </c>
      <c r="S67" s="232" t="s">
        <v>159</v>
      </c>
      <c r="T67" s="233" t="s">
        <v>160</v>
      </c>
      <c r="U67" s="261" t="s">
        <v>161</v>
      </c>
      <c r="V67" s="259" t="s">
        <v>159</v>
      </c>
      <c r="W67" s="259" t="s">
        <v>160</v>
      </c>
      <c r="X67" s="259" t="s">
        <v>161</v>
      </c>
    </row>
    <row r="68" spans="1:24" ht="30" x14ac:dyDescent="0.25">
      <c r="A68" s="35" t="s">
        <v>11</v>
      </c>
      <c r="B68" s="83" t="s">
        <v>55</v>
      </c>
      <c r="D68" s="632"/>
      <c r="E68" s="632"/>
      <c r="F68" s="633"/>
      <c r="G68" s="631"/>
      <c r="H68" s="632"/>
      <c r="I68" s="633"/>
      <c r="J68" s="631"/>
      <c r="K68" s="632"/>
      <c r="L68" s="633"/>
      <c r="M68" s="631"/>
      <c r="N68" s="632"/>
      <c r="O68" s="633"/>
      <c r="P68" s="631"/>
      <c r="Q68" s="632"/>
      <c r="R68" s="648"/>
      <c r="S68" s="631"/>
      <c r="T68" s="632"/>
      <c r="U68" s="633"/>
      <c r="V68" s="572"/>
      <c r="W68" s="572"/>
      <c r="X68" s="572"/>
    </row>
    <row r="69" spans="1:24" ht="30" x14ac:dyDescent="0.25">
      <c r="A69" s="35">
        <v>1</v>
      </c>
      <c r="B69" s="83" t="s">
        <v>143</v>
      </c>
      <c r="C69" s="152" t="s">
        <v>144</v>
      </c>
      <c r="D69" s="179">
        <v>0</v>
      </c>
      <c r="E69" s="127">
        <v>0</v>
      </c>
      <c r="F69" s="186">
        <v>0</v>
      </c>
      <c r="G69" s="185">
        <v>14904800</v>
      </c>
      <c r="H69" s="127">
        <v>0</v>
      </c>
      <c r="I69" s="215">
        <v>0</v>
      </c>
      <c r="J69" s="185">
        <v>15208800</v>
      </c>
      <c r="K69" s="127">
        <v>0</v>
      </c>
      <c r="L69" s="186">
        <v>0</v>
      </c>
      <c r="M69" s="185">
        <v>504000</v>
      </c>
      <c r="N69" s="127">
        <v>0</v>
      </c>
      <c r="O69" s="186">
        <v>0</v>
      </c>
      <c r="P69" s="185">
        <v>0</v>
      </c>
      <c r="Q69" s="127">
        <v>0</v>
      </c>
      <c r="R69" s="216">
        <v>0</v>
      </c>
      <c r="S69" s="185">
        <v>0</v>
      </c>
      <c r="T69" s="127">
        <v>0</v>
      </c>
      <c r="U69" s="215">
        <v>0</v>
      </c>
      <c r="V69" s="127">
        <v>0</v>
      </c>
      <c r="W69" s="127">
        <v>0</v>
      </c>
      <c r="X69" s="127">
        <v>0</v>
      </c>
    </row>
    <row r="70" spans="1:24" ht="30" x14ac:dyDescent="0.25">
      <c r="A70" s="35"/>
      <c r="B70" s="83" t="s">
        <v>145</v>
      </c>
      <c r="C70" s="152"/>
      <c r="D70" s="179"/>
      <c r="E70" s="127"/>
      <c r="F70" s="215"/>
      <c r="G70" s="185"/>
      <c r="H70" s="127"/>
      <c r="I70" s="215"/>
      <c r="J70" s="185"/>
      <c r="K70" s="127"/>
      <c r="L70" s="215"/>
      <c r="M70" s="185"/>
      <c r="N70" s="127"/>
      <c r="O70" s="215"/>
      <c r="P70" s="185"/>
      <c r="Q70" s="127"/>
      <c r="R70" s="216"/>
      <c r="S70" s="185"/>
      <c r="T70" s="127"/>
      <c r="U70" s="215"/>
      <c r="V70" s="127"/>
      <c r="W70" s="127"/>
      <c r="X70" s="127"/>
    </row>
    <row r="71" spans="1:24" x14ac:dyDescent="0.25">
      <c r="A71" s="35">
        <v>2</v>
      </c>
      <c r="B71" s="83" t="s">
        <v>57</v>
      </c>
      <c r="C71" s="152" t="s">
        <v>146</v>
      </c>
      <c r="D71" s="179">
        <v>0</v>
      </c>
      <c r="E71" s="127">
        <v>0</v>
      </c>
      <c r="F71" s="215">
        <v>0</v>
      </c>
      <c r="G71" s="185">
        <v>0</v>
      </c>
      <c r="H71" s="127">
        <v>0</v>
      </c>
      <c r="I71" s="215">
        <v>0</v>
      </c>
      <c r="J71" s="185">
        <v>0</v>
      </c>
      <c r="K71" s="127">
        <v>0</v>
      </c>
      <c r="L71" s="215">
        <v>0</v>
      </c>
      <c r="M71" s="185">
        <v>0</v>
      </c>
      <c r="N71" s="127">
        <v>0</v>
      </c>
      <c r="O71" s="215">
        <v>0</v>
      </c>
      <c r="P71" s="185">
        <v>0</v>
      </c>
      <c r="Q71" s="127">
        <v>0</v>
      </c>
      <c r="R71" s="216">
        <v>0</v>
      </c>
      <c r="S71" s="185">
        <v>0</v>
      </c>
      <c r="T71" s="127">
        <v>0</v>
      </c>
      <c r="U71" s="215">
        <v>0</v>
      </c>
      <c r="V71" s="127">
        <v>0</v>
      </c>
      <c r="W71" s="127">
        <v>0</v>
      </c>
      <c r="X71" s="127">
        <v>0</v>
      </c>
    </row>
    <row r="72" spans="1:24" x14ac:dyDescent="0.25">
      <c r="A72" s="35">
        <v>3</v>
      </c>
      <c r="B72" s="83" t="s">
        <v>147</v>
      </c>
      <c r="C72" s="152" t="s">
        <v>148</v>
      </c>
      <c r="D72" s="179">
        <v>4186339.3000000003</v>
      </c>
      <c r="E72" s="127">
        <v>0</v>
      </c>
      <c r="F72" s="215">
        <v>0</v>
      </c>
      <c r="G72" s="185">
        <v>0</v>
      </c>
      <c r="H72" s="127">
        <v>0</v>
      </c>
      <c r="I72" s="215">
        <v>0</v>
      </c>
      <c r="J72" s="185">
        <v>0</v>
      </c>
      <c r="K72" s="127">
        <v>0</v>
      </c>
      <c r="L72" s="215">
        <v>0</v>
      </c>
      <c r="M72" s="185">
        <v>0</v>
      </c>
      <c r="N72" s="127">
        <v>0</v>
      </c>
      <c r="O72" s="215">
        <v>0</v>
      </c>
      <c r="P72" s="185">
        <v>548640</v>
      </c>
      <c r="Q72" s="127">
        <v>0</v>
      </c>
      <c r="R72" s="216">
        <v>0</v>
      </c>
      <c r="S72" s="185">
        <v>21590</v>
      </c>
      <c r="T72" s="127">
        <v>0</v>
      </c>
      <c r="U72" s="215">
        <v>0</v>
      </c>
      <c r="V72" s="127">
        <v>216998.55</v>
      </c>
      <c r="W72" s="127">
        <v>0</v>
      </c>
      <c r="X72" s="127">
        <v>0</v>
      </c>
    </row>
    <row r="73" spans="1:24" ht="30" x14ac:dyDescent="0.25">
      <c r="A73" s="35">
        <v>4</v>
      </c>
      <c r="B73" s="83" t="s">
        <v>149</v>
      </c>
      <c r="C73" s="152" t="s">
        <v>150</v>
      </c>
      <c r="D73" s="179">
        <v>20000000</v>
      </c>
      <c r="E73" s="134">
        <v>0</v>
      </c>
      <c r="F73" s="136">
        <v>0</v>
      </c>
      <c r="G73" s="185">
        <v>0</v>
      </c>
      <c r="H73" s="134">
        <v>0</v>
      </c>
      <c r="I73" s="218">
        <v>0</v>
      </c>
      <c r="J73" s="185">
        <v>0</v>
      </c>
      <c r="K73" s="134">
        <v>0</v>
      </c>
      <c r="L73" s="136">
        <v>0</v>
      </c>
      <c r="M73" s="185">
        <v>0</v>
      </c>
      <c r="N73" s="134">
        <v>0</v>
      </c>
      <c r="O73" s="136">
        <v>0</v>
      </c>
      <c r="P73" s="185">
        <v>0</v>
      </c>
      <c r="Q73" s="134">
        <v>0</v>
      </c>
      <c r="R73" s="271">
        <v>0</v>
      </c>
      <c r="S73" s="185">
        <v>0</v>
      </c>
      <c r="T73" s="134">
        <v>0</v>
      </c>
      <c r="U73" s="218">
        <v>0</v>
      </c>
      <c r="V73" s="127">
        <v>0</v>
      </c>
      <c r="W73" s="134">
        <v>0</v>
      </c>
      <c r="X73" s="134">
        <v>0</v>
      </c>
    </row>
    <row r="74" spans="1:24" x14ac:dyDescent="0.25">
      <c r="A74" s="35"/>
      <c r="B74" s="153" t="s">
        <v>61</v>
      </c>
      <c r="C74" s="155"/>
      <c r="D74" s="137">
        <f t="shared" ref="D74:I74" si="9">SUM(D71:D73,D69)</f>
        <v>24186339.300000001</v>
      </c>
      <c r="E74" s="134">
        <f t="shared" si="9"/>
        <v>0</v>
      </c>
      <c r="F74" s="136">
        <f t="shared" si="9"/>
        <v>0</v>
      </c>
      <c r="G74" s="217">
        <f t="shared" si="9"/>
        <v>14904800</v>
      </c>
      <c r="H74" s="134">
        <f t="shared" si="9"/>
        <v>0</v>
      </c>
      <c r="I74" s="218">
        <f t="shared" si="9"/>
        <v>0</v>
      </c>
      <c r="J74" s="217">
        <f t="shared" ref="J74:U74" si="10">SUM(J71:J73,J69)</f>
        <v>15208800</v>
      </c>
      <c r="K74" s="134">
        <f t="shared" si="10"/>
        <v>0</v>
      </c>
      <c r="L74" s="136">
        <f t="shared" si="10"/>
        <v>0</v>
      </c>
      <c r="M74" s="217">
        <f t="shared" si="10"/>
        <v>504000</v>
      </c>
      <c r="N74" s="134">
        <f t="shared" si="10"/>
        <v>0</v>
      </c>
      <c r="O74" s="136">
        <f t="shared" si="10"/>
        <v>0</v>
      </c>
      <c r="P74" s="217">
        <f t="shared" si="10"/>
        <v>548640</v>
      </c>
      <c r="Q74" s="134">
        <f t="shared" si="10"/>
        <v>0</v>
      </c>
      <c r="R74" s="271">
        <f t="shared" si="10"/>
        <v>0</v>
      </c>
      <c r="S74" s="217">
        <f t="shared" si="10"/>
        <v>21590</v>
      </c>
      <c r="T74" s="134">
        <f t="shared" si="10"/>
        <v>0</v>
      </c>
      <c r="U74" s="218">
        <f t="shared" si="10"/>
        <v>0</v>
      </c>
      <c r="V74" s="134">
        <f>SUM(V71:V73,V69)</f>
        <v>216998.55</v>
      </c>
      <c r="W74" s="134">
        <f>SUM(W71:W73,W69)</f>
        <v>0</v>
      </c>
      <c r="X74" s="134">
        <f>SUM(X71:X73,X69)</f>
        <v>0</v>
      </c>
    </row>
    <row r="75" spans="1:24" ht="30" x14ac:dyDescent="0.25">
      <c r="A75" s="35" t="s">
        <v>50</v>
      </c>
      <c r="B75" s="83" t="s">
        <v>62</v>
      </c>
      <c r="C75" s="152"/>
      <c r="D75" s="572"/>
      <c r="E75" s="572"/>
      <c r="F75" s="575"/>
      <c r="G75" s="571"/>
      <c r="H75" s="572"/>
      <c r="I75" s="575"/>
      <c r="J75" s="571"/>
      <c r="K75" s="572"/>
      <c r="L75" s="575"/>
      <c r="M75" s="571"/>
      <c r="N75" s="572"/>
      <c r="O75" s="575"/>
      <c r="P75" s="571"/>
      <c r="Q75" s="572"/>
      <c r="R75" s="573"/>
      <c r="S75" s="571"/>
      <c r="T75" s="572"/>
      <c r="U75" s="575"/>
      <c r="V75" s="572"/>
      <c r="W75" s="572"/>
      <c r="X75" s="572"/>
    </row>
    <row r="76" spans="1:24" ht="30" x14ac:dyDescent="0.25">
      <c r="A76" s="35">
        <v>5</v>
      </c>
      <c r="B76" s="83" t="s">
        <v>71</v>
      </c>
      <c r="C76" s="152" t="s">
        <v>151</v>
      </c>
      <c r="D76" s="127">
        <v>0</v>
      </c>
      <c r="E76" s="127">
        <v>0</v>
      </c>
      <c r="F76" s="128">
        <v>0</v>
      </c>
      <c r="G76" s="126">
        <v>0</v>
      </c>
      <c r="H76" s="127">
        <v>0</v>
      </c>
      <c r="I76" s="128">
        <v>0</v>
      </c>
      <c r="J76" s="126">
        <v>0</v>
      </c>
      <c r="K76" s="127">
        <v>0</v>
      </c>
      <c r="L76" s="128">
        <v>0</v>
      </c>
      <c r="M76" s="126">
        <v>0</v>
      </c>
      <c r="N76" s="127">
        <v>0</v>
      </c>
      <c r="O76" s="128">
        <v>0</v>
      </c>
      <c r="P76" s="126">
        <v>0</v>
      </c>
      <c r="Q76" s="127">
        <v>0</v>
      </c>
      <c r="R76" s="179">
        <v>0</v>
      </c>
      <c r="S76" s="126">
        <v>0</v>
      </c>
      <c r="T76" s="127">
        <v>0</v>
      </c>
      <c r="U76" s="128">
        <v>0</v>
      </c>
      <c r="V76" s="127">
        <v>0</v>
      </c>
      <c r="W76" s="127">
        <v>0</v>
      </c>
      <c r="X76" s="127">
        <v>0</v>
      </c>
    </row>
    <row r="77" spans="1:24" x14ac:dyDescent="0.25">
      <c r="A77" s="35">
        <v>6</v>
      </c>
      <c r="B77" s="83" t="s">
        <v>152</v>
      </c>
      <c r="C77" s="152" t="s">
        <v>153</v>
      </c>
      <c r="D77" s="127">
        <v>0</v>
      </c>
      <c r="E77" s="158">
        <v>0</v>
      </c>
      <c r="F77" s="128">
        <v>0</v>
      </c>
      <c r="G77" s="126">
        <v>0</v>
      </c>
      <c r="H77" s="158">
        <v>0</v>
      </c>
      <c r="I77" s="128">
        <v>0</v>
      </c>
      <c r="J77" s="126">
        <v>0</v>
      </c>
      <c r="K77" s="158">
        <v>0</v>
      </c>
      <c r="L77" s="128">
        <v>0</v>
      </c>
      <c r="M77" s="126">
        <v>0</v>
      </c>
      <c r="N77" s="158">
        <v>0</v>
      </c>
      <c r="O77" s="128">
        <v>0</v>
      </c>
      <c r="P77" s="126">
        <v>0</v>
      </c>
      <c r="Q77" s="158">
        <v>0</v>
      </c>
      <c r="R77" s="179">
        <v>0</v>
      </c>
      <c r="S77" s="126">
        <v>0</v>
      </c>
      <c r="T77" s="158">
        <v>0</v>
      </c>
      <c r="U77" s="128">
        <v>0</v>
      </c>
      <c r="V77" s="127">
        <v>0</v>
      </c>
      <c r="W77" s="200">
        <v>0</v>
      </c>
      <c r="X77" s="127">
        <v>0</v>
      </c>
    </row>
    <row r="78" spans="1:24" ht="30" x14ac:dyDescent="0.25">
      <c r="A78" s="35">
        <v>7</v>
      </c>
      <c r="B78" s="83" t="s">
        <v>73</v>
      </c>
      <c r="C78" s="152" t="s">
        <v>154</v>
      </c>
      <c r="D78" s="127">
        <v>12719000</v>
      </c>
      <c r="E78" s="127">
        <v>0</v>
      </c>
      <c r="F78" s="128">
        <v>0</v>
      </c>
      <c r="G78" s="126">
        <v>0</v>
      </c>
      <c r="H78" s="127">
        <v>0</v>
      </c>
      <c r="I78" s="128">
        <v>0</v>
      </c>
      <c r="J78" s="126">
        <v>0</v>
      </c>
      <c r="K78" s="127">
        <v>0</v>
      </c>
      <c r="L78" s="128">
        <v>0</v>
      </c>
      <c r="M78" s="126">
        <v>0</v>
      </c>
      <c r="N78" s="127">
        <v>0</v>
      </c>
      <c r="O78" s="128">
        <v>0</v>
      </c>
      <c r="P78" s="126">
        <v>0</v>
      </c>
      <c r="Q78" s="127">
        <v>0</v>
      </c>
      <c r="R78" s="179">
        <v>0</v>
      </c>
      <c r="S78" s="126">
        <v>0</v>
      </c>
      <c r="T78" s="127">
        <v>0</v>
      </c>
      <c r="U78" s="128">
        <v>0</v>
      </c>
      <c r="V78" s="127">
        <v>0</v>
      </c>
      <c r="W78" s="127">
        <v>0</v>
      </c>
      <c r="X78" s="127">
        <v>0</v>
      </c>
    </row>
    <row r="79" spans="1:24" x14ac:dyDescent="0.25">
      <c r="A79" s="35"/>
      <c r="B79" s="153" t="s">
        <v>69</v>
      </c>
      <c r="C79" s="155"/>
      <c r="D79" s="134">
        <f t="shared" ref="D79:I79" si="11">SUM(D76:D78)</f>
        <v>12719000</v>
      </c>
      <c r="E79" s="134">
        <f t="shared" si="11"/>
        <v>0</v>
      </c>
      <c r="F79" s="135">
        <f t="shared" si="11"/>
        <v>0</v>
      </c>
      <c r="G79" s="133">
        <f t="shared" si="11"/>
        <v>0</v>
      </c>
      <c r="H79" s="134">
        <f t="shared" si="11"/>
        <v>0</v>
      </c>
      <c r="I79" s="135">
        <f t="shared" si="11"/>
        <v>0</v>
      </c>
      <c r="J79" s="133">
        <f t="shared" ref="J79:U79" si="12">SUM(J76:J78)</f>
        <v>0</v>
      </c>
      <c r="K79" s="134">
        <f t="shared" si="12"/>
        <v>0</v>
      </c>
      <c r="L79" s="135">
        <f t="shared" si="12"/>
        <v>0</v>
      </c>
      <c r="M79" s="133">
        <f t="shared" si="12"/>
        <v>0</v>
      </c>
      <c r="N79" s="134">
        <f t="shared" si="12"/>
        <v>0</v>
      </c>
      <c r="O79" s="135">
        <f t="shared" si="12"/>
        <v>0</v>
      </c>
      <c r="P79" s="133">
        <f t="shared" si="12"/>
        <v>0</v>
      </c>
      <c r="Q79" s="134">
        <f t="shared" si="12"/>
        <v>0</v>
      </c>
      <c r="R79" s="137">
        <f t="shared" si="12"/>
        <v>0</v>
      </c>
      <c r="S79" s="133">
        <f t="shared" si="12"/>
        <v>0</v>
      </c>
      <c r="T79" s="134">
        <f t="shared" si="12"/>
        <v>0</v>
      </c>
      <c r="U79" s="135">
        <f t="shared" si="12"/>
        <v>0</v>
      </c>
      <c r="V79" s="134">
        <f>SUM(V76:V78)</f>
        <v>0</v>
      </c>
      <c r="W79" s="134">
        <f>SUM(W76:W78)</f>
        <v>0</v>
      </c>
      <c r="X79" s="134">
        <f>SUM(X76:X78)</f>
        <v>0</v>
      </c>
    </row>
    <row r="80" spans="1:24" ht="30" x14ac:dyDescent="0.25">
      <c r="A80" s="35" t="s">
        <v>53</v>
      </c>
      <c r="B80" s="83" t="s">
        <v>89</v>
      </c>
      <c r="C80" s="152"/>
      <c r="D80" s="572"/>
      <c r="E80" s="572"/>
      <c r="F80" s="575"/>
      <c r="G80" s="571"/>
      <c r="H80" s="572"/>
      <c r="I80" s="575"/>
      <c r="J80" s="571"/>
      <c r="K80" s="572"/>
      <c r="L80" s="575"/>
      <c r="M80" s="571"/>
      <c r="N80" s="572"/>
      <c r="O80" s="575"/>
      <c r="P80" s="571"/>
      <c r="Q80" s="572"/>
      <c r="R80" s="573"/>
      <c r="S80" s="571"/>
      <c r="T80" s="572"/>
      <c r="U80" s="575"/>
      <c r="V80" s="572"/>
      <c r="W80" s="572"/>
      <c r="X80" s="572"/>
    </row>
    <row r="81" spans="1:42" ht="30" x14ac:dyDescent="0.25">
      <c r="A81" s="35"/>
      <c r="B81" s="83" t="s">
        <v>80</v>
      </c>
      <c r="C81" s="152"/>
      <c r="D81" s="572"/>
      <c r="E81" s="572"/>
      <c r="F81" s="575"/>
      <c r="G81" s="571"/>
      <c r="H81" s="572"/>
      <c r="I81" s="575"/>
      <c r="J81" s="571"/>
      <c r="K81" s="572"/>
      <c r="L81" s="575"/>
      <c r="M81" s="571"/>
      <c r="N81" s="572"/>
      <c r="O81" s="575"/>
      <c r="P81" s="571"/>
      <c r="Q81" s="572"/>
      <c r="R81" s="573"/>
      <c r="S81" s="571"/>
      <c r="T81" s="572"/>
      <c r="U81" s="575"/>
      <c r="V81" s="572"/>
      <c r="W81" s="572"/>
      <c r="X81" s="572"/>
    </row>
    <row r="82" spans="1:42" x14ac:dyDescent="0.25">
      <c r="A82" s="35">
        <v>8</v>
      </c>
      <c r="B82" s="83" t="s">
        <v>78</v>
      </c>
      <c r="C82" s="152" t="s">
        <v>155</v>
      </c>
      <c r="D82" s="127">
        <v>0</v>
      </c>
      <c r="E82" s="127">
        <v>0</v>
      </c>
      <c r="F82" s="128">
        <v>0</v>
      </c>
      <c r="G82" s="126">
        <v>0</v>
      </c>
      <c r="H82" s="127">
        <v>0</v>
      </c>
      <c r="I82" s="128">
        <v>0</v>
      </c>
      <c r="J82" s="126">
        <v>0</v>
      </c>
      <c r="K82" s="127">
        <v>0</v>
      </c>
      <c r="L82" s="128">
        <v>0</v>
      </c>
      <c r="M82" s="126">
        <v>0</v>
      </c>
      <c r="N82" s="127">
        <v>0</v>
      </c>
      <c r="O82" s="128">
        <v>0</v>
      </c>
      <c r="P82" s="126">
        <v>0</v>
      </c>
      <c r="Q82" s="127">
        <v>0</v>
      </c>
      <c r="R82" s="179">
        <v>0</v>
      </c>
      <c r="S82" s="126">
        <v>0</v>
      </c>
      <c r="T82" s="127">
        <v>0</v>
      </c>
      <c r="U82" s="128">
        <v>0</v>
      </c>
      <c r="V82" s="127">
        <v>0</v>
      </c>
      <c r="W82" s="127">
        <v>0</v>
      </c>
      <c r="X82" s="127">
        <v>0</v>
      </c>
    </row>
    <row r="83" spans="1:42" x14ac:dyDescent="0.25">
      <c r="A83" s="35">
        <v>9</v>
      </c>
      <c r="B83" s="83" t="s">
        <v>79</v>
      </c>
      <c r="C83" s="152" t="s">
        <v>155</v>
      </c>
      <c r="D83" s="127">
        <v>0</v>
      </c>
      <c r="E83" s="127">
        <v>0</v>
      </c>
      <c r="F83" s="128">
        <v>0</v>
      </c>
      <c r="G83" s="126">
        <v>0</v>
      </c>
      <c r="H83" s="127">
        <v>0</v>
      </c>
      <c r="I83" s="128">
        <v>0</v>
      </c>
      <c r="J83" s="126">
        <v>0</v>
      </c>
      <c r="K83" s="127">
        <v>0</v>
      </c>
      <c r="L83" s="128">
        <v>0</v>
      </c>
      <c r="M83" s="126">
        <v>0</v>
      </c>
      <c r="N83" s="127">
        <v>0</v>
      </c>
      <c r="O83" s="128">
        <v>0</v>
      </c>
      <c r="P83" s="126">
        <v>0</v>
      </c>
      <c r="Q83" s="127">
        <v>0</v>
      </c>
      <c r="R83" s="179">
        <v>0</v>
      </c>
      <c r="S83" s="126">
        <v>0</v>
      </c>
      <c r="T83" s="127">
        <v>0</v>
      </c>
      <c r="U83" s="128">
        <v>0</v>
      </c>
      <c r="V83" s="127">
        <v>0</v>
      </c>
      <c r="W83" s="127">
        <v>0</v>
      </c>
      <c r="X83" s="127">
        <v>0</v>
      </c>
    </row>
    <row r="84" spans="1:42" ht="30" x14ac:dyDescent="0.25">
      <c r="A84" s="35"/>
      <c r="B84" s="83" t="s">
        <v>81</v>
      </c>
      <c r="C84" s="152"/>
      <c r="D84" s="572"/>
      <c r="E84" s="572"/>
      <c r="F84" s="575"/>
      <c r="G84" s="571"/>
      <c r="H84" s="572"/>
      <c r="I84" s="575"/>
      <c r="J84" s="571"/>
      <c r="K84" s="572"/>
      <c r="L84" s="575"/>
      <c r="M84" s="571"/>
      <c r="N84" s="572"/>
      <c r="O84" s="575"/>
      <c r="P84" s="571"/>
      <c r="Q84" s="572"/>
      <c r="R84" s="573"/>
      <c r="S84" s="571"/>
      <c r="T84" s="572"/>
      <c r="U84" s="575"/>
      <c r="V84" s="572"/>
      <c r="W84" s="572"/>
      <c r="X84" s="572"/>
    </row>
    <row r="85" spans="1:42" x14ac:dyDescent="0.25">
      <c r="A85" s="35">
        <v>10</v>
      </c>
      <c r="B85" s="83" t="s">
        <v>78</v>
      </c>
      <c r="C85" s="152" t="s">
        <v>155</v>
      </c>
      <c r="D85" s="127">
        <v>0</v>
      </c>
      <c r="E85" s="127">
        <v>0</v>
      </c>
      <c r="F85" s="128">
        <v>0</v>
      </c>
      <c r="G85" s="126">
        <v>0</v>
      </c>
      <c r="H85" s="127">
        <v>0</v>
      </c>
      <c r="I85" s="128">
        <v>0</v>
      </c>
      <c r="J85" s="126">
        <v>0</v>
      </c>
      <c r="K85" s="127">
        <v>0</v>
      </c>
      <c r="L85" s="128">
        <v>0</v>
      </c>
      <c r="M85" s="126">
        <v>0</v>
      </c>
      <c r="N85" s="127">
        <v>0</v>
      </c>
      <c r="O85" s="128">
        <v>0</v>
      </c>
      <c r="P85" s="126">
        <v>0</v>
      </c>
      <c r="Q85" s="127">
        <v>0</v>
      </c>
      <c r="R85" s="179">
        <v>0</v>
      </c>
      <c r="S85" s="126">
        <v>0</v>
      </c>
      <c r="T85" s="127">
        <v>0</v>
      </c>
      <c r="U85" s="128">
        <v>0</v>
      </c>
      <c r="V85" s="127">
        <v>0</v>
      </c>
      <c r="W85" s="127">
        <v>0</v>
      </c>
      <c r="X85" s="127">
        <v>0</v>
      </c>
    </row>
    <row r="86" spans="1:42" x14ac:dyDescent="0.25">
      <c r="A86" s="35">
        <v>11</v>
      </c>
      <c r="B86" s="83" t="s">
        <v>79</v>
      </c>
      <c r="C86" s="152" t="s">
        <v>155</v>
      </c>
      <c r="D86" s="127"/>
      <c r="E86" s="127"/>
      <c r="F86" s="128"/>
      <c r="G86" s="126"/>
      <c r="H86" s="127"/>
      <c r="I86" s="128"/>
      <c r="J86" s="126"/>
      <c r="K86" s="127"/>
      <c r="L86" s="128"/>
      <c r="M86" s="126"/>
      <c r="N86" s="127"/>
      <c r="O86" s="128"/>
      <c r="P86" s="126"/>
      <c r="Q86" s="127"/>
      <c r="R86" s="179"/>
      <c r="S86" s="126"/>
      <c r="T86" s="127"/>
      <c r="U86" s="128"/>
      <c r="V86" s="127"/>
      <c r="W86" s="127"/>
      <c r="X86" s="127"/>
    </row>
    <row r="87" spans="1:42" ht="30" x14ac:dyDescent="0.25">
      <c r="A87" s="35"/>
      <c r="B87" s="83" t="s">
        <v>82</v>
      </c>
      <c r="C87" s="152"/>
      <c r="D87" s="572"/>
      <c r="E87" s="572"/>
      <c r="F87" s="575"/>
      <c r="G87" s="571"/>
      <c r="H87" s="572"/>
      <c r="I87" s="575"/>
      <c r="J87" s="571"/>
      <c r="K87" s="572"/>
      <c r="L87" s="575"/>
      <c r="M87" s="571"/>
      <c r="N87" s="572"/>
      <c r="O87" s="575"/>
      <c r="P87" s="571"/>
      <c r="Q87" s="572"/>
      <c r="R87" s="573"/>
      <c r="S87" s="571"/>
      <c r="T87" s="572"/>
      <c r="U87" s="575"/>
      <c r="V87" s="572"/>
      <c r="W87" s="572"/>
      <c r="X87" s="572"/>
    </row>
    <row r="88" spans="1:42" x14ac:dyDescent="0.25">
      <c r="A88" s="35">
        <v>12</v>
      </c>
      <c r="B88" s="83" t="s">
        <v>156</v>
      </c>
      <c r="C88" s="152" t="s">
        <v>165</v>
      </c>
      <c r="D88" s="127">
        <v>0</v>
      </c>
      <c r="E88" s="127">
        <v>0</v>
      </c>
      <c r="F88" s="128">
        <v>0</v>
      </c>
      <c r="G88" s="126">
        <v>0</v>
      </c>
      <c r="H88" s="127">
        <v>0</v>
      </c>
      <c r="I88" s="128">
        <v>0</v>
      </c>
      <c r="J88" s="126">
        <v>0</v>
      </c>
      <c r="K88" s="127">
        <v>0</v>
      </c>
      <c r="L88" s="128">
        <v>0</v>
      </c>
      <c r="M88" s="126">
        <v>0</v>
      </c>
      <c r="N88" s="127">
        <v>0</v>
      </c>
      <c r="O88" s="128">
        <v>0</v>
      </c>
      <c r="P88" s="126">
        <v>0</v>
      </c>
      <c r="Q88" s="127">
        <v>0</v>
      </c>
      <c r="R88" s="179">
        <v>0</v>
      </c>
      <c r="S88" s="126">
        <v>0</v>
      </c>
      <c r="T88" s="127">
        <v>0</v>
      </c>
      <c r="U88" s="128">
        <v>0</v>
      </c>
      <c r="V88" s="127">
        <v>0</v>
      </c>
      <c r="W88" s="127">
        <v>0</v>
      </c>
      <c r="X88" s="127">
        <v>0</v>
      </c>
    </row>
    <row r="89" spans="1:42" x14ac:dyDescent="0.25">
      <c r="A89" s="35">
        <v>13</v>
      </c>
      <c r="B89" s="83" t="s">
        <v>76</v>
      </c>
      <c r="C89" s="152" t="s">
        <v>166</v>
      </c>
      <c r="D89" s="127">
        <v>0</v>
      </c>
      <c r="E89" s="127">
        <v>0</v>
      </c>
      <c r="F89" s="128">
        <v>0</v>
      </c>
      <c r="G89" s="126">
        <v>0</v>
      </c>
      <c r="H89" s="127">
        <v>0</v>
      </c>
      <c r="I89" s="128">
        <v>0</v>
      </c>
      <c r="J89" s="126">
        <v>0</v>
      </c>
      <c r="K89" s="127">
        <v>0</v>
      </c>
      <c r="L89" s="128">
        <v>0</v>
      </c>
      <c r="M89" s="126">
        <v>0</v>
      </c>
      <c r="N89" s="127">
        <v>0</v>
      </c>
      <c r="O89" s="128">
        <v>0</v>
      </c>
      <c r="P89" s="126">
        <v>0</v>
      </c>
      <c r="Q89" s="127">
        <v>0</v>
      </c>
      <c r="R89" s="179">
        <v>0</v>
      </c>
      <c r="S89" s="126">
        <v>0</v>
      </c>
      <c r="T89" s="127">
        <v>0</v>
      </c>
      <c r="U89" s="128">
        <v>0</v>
      </c>
      <c r="V89" s="127">
        <v>0</v>
      </c>
      <c r="W89" s="127">
        <v>0</v>
      </c>
      <c r="X89" s="127">
        <v>0</v>
      </c>
    </row>
    <row r="90" spans="1:42" ht="30" x14ac:dyDescent="0.25">
      <c r="A90" s="35">
        <v>14</v>
      </c>
      <c r="B90" s="83" t="s">
        <v>157</v>
      </c>
      <c r="C90" s="82" t="s">
        <v>167</v>
      </c>
      <c r="D90" s="127">
        <v>0</v>
      </c>
      <c r="E90" s="127">
        <v>0</v>
      </c>
      <c r="F90" s="128">
        <v>0</v>
      </c>
      <c r="G90" s="126">
        <v>0</v>
      </c>
      <c r="H90" s="127">
        <v>0</v>
      </c>
      <c r="I90" s="128">
        <v>0</v>
      </c>
      <c r="J90" s="126">
        <v>0</v>
      </c>
      <c r="K90" s="127">
        <v>0</v>
      </c>
      <c r="L90" s="128">
        <v>0</v>
      </c>
      <c r="M90" s="126">
        <v>0</v>
      </c>
      <c r="N90" s="127">
        <v>0</v>
      </c>
      <c r="O90" s="128">
        <v>0</v>
      </c>
      <c r="P90" s="126">
        <v>0</v>
      </c>
      <c r="Q90" s="127">
        <v>0</v>
      </c>
      <c r="R90" s="179">
        <v>0</v>
      </c>
      <c r="S90" s="126">
        <v>0</v>
      </c>
      <c r="T90" s="127">
        <v>0</v>
      </c>
      <c r="U90" s="128">
        <v>0</v>
      </c>
      <c r="V90" s="127">
        <v>0</v>
      </c>
      <c r="W90" s="127">
        <v>0</v>
      </c>
      <c r="X90" s="127">
        <v>0</v>
      </c>
    </row>
    <row r="91" spans="1:42" x14ac:dyDescent="0.25">
      <c r="A91" s="35"/>
      <c r="B91" s="153" t="s">
        <v>49</v>
      </c>
      <c r="C91" s="153"/>
      <c r="D91" s="134">
        <f>SUM(D88:D90,D82,D83,D85,D86)</f>
        <v>0</v>
      </c>
      <c r="E91" s="134">
        <f>SUM(E88:E90,E86,E85,E83,E82)</f>
        <v>0</v>
      </c>
      <c r="F91" s="140">
        <f>SUM(F88:F90,F86,F85,F83,F82)</f>
        <v>0</v>
      </c>
      <c r="G91" s="133">
        <f>SUM(G88:G90,G82,G83,G85,G86)</f>
        <v>0</v>
      </c>
      <c r="H91" s="134">
        <f>SUM(H88:H90,H86,H85,H83,H82)</f>
        <v>0</v>
      </c>
      <c r="I91" s="140">
        <f>SUM(I88:I90,I86,I85,I83,I82)</f>
        <v>0</v>
      </c>
      <c r="J91" s="133">
        <f>SUM(J88:J90,J82,J83,J85,J86)</f>
        <v>0</v>
      </c>
      <c r="K91" s="134">
        <f>SUM(K88:K90,K86,K85,K83,K82)</f>
        <v>0</v>
      </c>
      <c r="L91" s="140">
        <f>SUM(L88:L90,L86,L85,L83,L82)</f>
        <v>0</v>
      </c>
      <c r="M91" s="133">
        <f>SUM(M88:M90,M82,M83,M85,M86)</f>
        <v>0</v>
      </c>
      <c r="N91" s="134">
        <f>SUM(N88:N90,N86,N85,N83,N82)</f>
        <v>0</v>
      </c>
      <c r="O91" s="140">
        <f>SUM(O88:O90,O86,O85,O83,O82)</f>
        <v>0</v>
      </c>
      <c r="P91" s="133">
        <f>SUM(P88:P90,P82,P83,P85,P86)</f>
        <v>0</v>
      </c>
      <c r="Q91" s="134">
        <f>SUM(Q88:Q90,Q86,Q85,Q83,Q82)</f>
        <v>0</v>
      </c>
      <c r="R91" s="182">
        <f>SUM(R88:R90,R86,R85,R83,R82)</f>
        <v>0</v>
      </c>
      <c r="S91" s="133">
        <f>SUM(S88:S90,S82,S83,S85,S86)</f>
        <v>0</v>
      </c>
      <c r="T91" s="134">
        <f>SUM(T88:T90,T86,T85,T83,T82)</f>
        <v>0</v>
      </c>
      <c r="U91" s="140">
        <f>SUM(U88:U90,U86,U85,U83,U82)</f>
        <v>0</v>
      </c>
      <c r="V91" s="134">
        <f>SUM(V88:V90,V82,V83,V85,V86)</f>
        <v>0</v>
      </c>
      <c r="W91" s="134">
        <f>SUM(W88:W90,W86,W85,W83,W82)</f>
        <v>0</v>
      </c>
      <c r="X91" s="139">
        <f>SUM(X88:X90,X86,X85,X83,X82)</f>
        <v>0</v>
      </c>
    </row>
    <row r="92" spans="1:42" ht="30" thickBot="1" x14ac:dyDescent="0.3">
      <c r="A92" s="35"/>
      <c r="B92" s="153" t="s">
        <v>102</v>
      </c>
      <c r="C92" s="153"/>
      <c r="D92" s="142">
        <f>SUM(D91,D79,D74)</f>
        <v>36905339.299999997</v>
      </c>
      <c r="E92" s="142">
        <f>SUM(E91,E79,E74)</f>
        <v>0</v>
      </c>
      <c r="F92" s="147">
        <f>SUM(F74,F79,F91)</f>
        <v>0</v>
      </c>
      <c r="G92" s="141">
        <f>SUM(G91,G79,G74)</f>
        <v>14904800</v>
      </c>
      <c r="H92" s="142">
        <f>SUM(H91,H79,H74)</f>
        <v>0</v>
      </c>
      <c r="I92" s="147">
        <f>SUM(I74,I79,I91)</f>
        <v>0</v>
      </c>
      <c r="J92" s="141">
        <f>SUM(J91,J79,J74)</f>
        <v>15208800</v>
      </c>
      <c r="K92" s="142">
        <f>SUM(K91,K79,K74)</f>
        <v>0</v>
      </c>
      <c r="L92" s="147">
        <f>SUM(L74,L79,L91)</f>
        <v>0</v>
      </c>
      <c r="M92" s="141">
        <f>SUM(M91,M79,M74)</f>
        <v>504000</v>
      </c>
      <c r="N92" s="142">
        <f>SUM(N91,N79,N74)</f>
        <v>0</v>
      </c>
      <c r="O92" s="147">
        <f>SUM(O74,O79,O91)</f>
        <v>0</v>
      </c>
      <c r="P92" s="141">
        <f>SUM(P91,P79,P74)</f>
        <v>548640</v>
      </c>
      <c r="Q92" s="142">
        <f>SUM(Q91,Q79,Q74)</f>
        <v>0</v>
      </c>
      <c r="R92" s="275">
        <f>SUM(R74,R79,R91)</f>
        <v>0</v>
      </c>
      <c r="S92" s="141">
        <f>SUM(S91,S79,S74)</f>
        <v>21590</v>
      </c>
      <c r="T92" s="142">
        <f>SUM(T91,T79,T74)</f>
        <v>0</v>
      </c>
      <c r="U92" s="147">
        <f>SUM(U74,U79,U91)</f>
        <v>0</v>
      </c>
      <c r="V92" s="142">
        <f>SUM(V91,V79,V74)</f>
        <v>216998.55</v>
      </c>
      <c r="W92" s="142">
        <f>SUM(W91,W79,W74)</f>
        <v>0</v>
      </c>
      <c r="X92" s="146">
        <f>SUM(X74,X79,X91)</f>
        <v>0</v>
      </c>
    </row>
    <row r="93" spans="1:42" ht="15.75" customHeight="1" thickBot="1" x14ac:dyDescent="0.3">
      <c r="A93" s="156"/>
      <c r="B93" s="153"/>
      <c r="C93" s="675" t="s">
        <v>334</v>
      </c>
      <c r="D93" s="680" t="s">
        <v>85</v>
      </c>
      <c r="E93" s="677"/>
      <c r="F93" s="677"/>
      <c r="G93" s="677"/>
      <c r="H93" s="677"/>
      <c r="I93" s="677"/>
      <c r="J93" s="677"/>
      <c r="K93" s="677"/>
      <c r="L93" s="677"/>
      <c r="M93" s="677"/>
      <c r="N93" s="677"/>
      <c r="O93" s="677"/>
      <c r="P93" s="677"/>
      <c r="Q93" s="677"/>
      <c r="R93" s="681"/>
      <c r="S93" s="279"/>
      <c r="T93" s="279"/>
      <c r="U93" s="279"/>
      <c r="V93" s="279"/>
      <c r="W93" s="279"/>
      <c r="X93" s="279"/>
      <c r="Y93" s="249"/>
      <c r="Z93" s="249"/>
      <c r="AA93" s="118"/>
    </row>
    <row r="94" spans="1:42" ht="36" customHeight="1" thickBot="1" x14ac:dyDescent="0.3">
      <c r="A94" s="156"/>
      <c r="B94" s="153"/>
      <c r="C94" s="675"/>
      <c r="D94" s="639" t="s">
        <v>273</v>
      </c>
      <c r="E94" s="610"/>
      <c r="F94" s="640"/>
      <c r="G94" s="629" t="s">
        <v>284</v>
      </c>
      <c r="H94" s="610"/>
      <c r="I94" s="630"/>
      <c r="J94" s="639" t="s">
        <v>286</v>
      </c>
      <c r="K94" s="610"/>
      <c r="L94" s="640"/>
      <c r="M94" s="629" t="s">
        <v>285</v>
      </c>
      <c r="N94" s="610"/>
      <c r="O94" s="630"/>
      <c r="P94" s="609" t="s">
        <v>278</v>
      </c>
      <c r="Q94" s="610"/>
      <c r="R94" s="611"/>
      <c r="S94" s="280"/>
      <c r="T94" s="249"/>
      <c r="U94" s="118"/>
      <c r="V94" s="249"/>
      <c r="W94" s="249"/>
      <c r="X94" s="118"/>
      <c r="Y94" s="249"/>
      <c r="Z94" s="249"/>
      <c r="AA94" s="118"/>
      <c r="AB94" s="249"/>
      <c r="AC94" s="249"/>
      <c r="AD94" s="118"/>
      <c r="AE94" s="249"/>
      <c r="AF94" s="249"/>
      <c r="AG94" s="118"/>
      <c r="AH94" s="249"/>
      <c r="AI94" s="249"/>
      <c r="AJ94" s="118"/>
      <c r="AK94" s="249"/>
      <c r="AL94" s="249"/>
      <c r="AM94" s="118"/>
      <c r="AN94" s="249"/>
      <c r="AO94" s="249"/>
      <c r="AP94" s="118"/>
    </row>
    <row r="95" spans="1:42" ht="62.25" thickBot="1" x14ac:dyDescent="0.3">
      <c r="A95" s="156"/>
      <c r="B95" s="153"/>
      <c r="C95" s="195" t="s">
        <v>124</v>
      </c>
      <c r="D95" s="621" t="s">
        <v>356</v>
      </c>
      <c r="E95" s="619"/>
      <c r="F95" s="634"/>
      <c r="G95" s="621" t="s">
        <v>357</v>
      </c>
      <c r="H95" s="619"/>
      <c r="I95" s="619"/>
      <c r="J95" s="621" t="s">
        <v>358</v>
      </c>
      <c r="K95" s="619"/>
      <c r="L95" s="619"/>
      <c r="M95" s="621" t="s">
        <v>359</v>
      </c>
      <c r="N95" s="619"/>
      <c r="O95" s="619"/>
      <c r="P95" s="601"/>
      <c r="Q95" s="602"/>
      <c r="R95" s="603"/>
      <c r="S95" s="249"/>
      <c r="T95" s="249"/>
      <c r="U95" s="118"/>
      <c r="V95" s="249"/>
      <c r="W95" s="249"/>
      <c r="X95" s="118"/>
      <c r="Y95" s="249"/>
      <c r="Z95" s="249"/>
      <c r="AA95" s="118"/>
      <c r="AB95" s="249"/>
      <c r="AC95" s="249"/>
      <c r="AD95" s="118"/>
      <c r="AE95" s="249"/>
      <c r="AF95" s="249"/>
      <c r="AG95" s="118"/>
      <c r="AH95" s="249"/>
      <c r="AI95" s="249"/>
      <c r="AJ95" s="118"/>
      <c r="AK95" s="249"/>
      <c r="AL95" s="249"/>
      <c r="AM95" s="118"/>
      <c r="AN95" s="249"/>
      <c r="AO95" s="249"/>
      <c r="AP95" s="118"/>
    </row>
    <row r="96" spans="1:42" ht="63" x14ac:dyDescent="0.25">
      <c r="A96" s="148" t="s">
        <v>40</v>
      </c>
      <c r="B96" s="149" t="s">
        <v>124</v>
      </c>
      <c r="C96" s="194" t="s">
        <v>142</v>
      </c>
      <c r="D96" s="258" t="s">
        <v>159</v>
      </c>
      <c r="E96" s="233" t="s">
        <v>160</v>
      </c>
      <c r="F96" s="234" t="s">
        <v>161</v>
      </c>
      <c r="G96" s="235" t="s">
        <v>159</v>
      </c>
      <c r="H96" s="259" t="s">
        <v>160</v>
      </c>
      <c r="I96" s="236" t="s">
        <v>161</v>
      </c>
      <c r="J96" s="232" t="s">
        <v>159</v>
      </c>
      <c r="K96" s="233" t="s">
        <v>160</v>
      </c>
      <c r="L96" s="234" t="s">
        <v>161</v>
      </c>
      <c r="M96" s="262" t="s">
        <v>159</v>
      </c>
      <c r="N96" s="233" t="s">
        <v>160</v>
      </c>
      <c r="O96" s="236" t="s">
        <v>161</v>
      </c>
      <c r="P96" s="237" t="s">
        <v>159</v>
      </c>
      <c r="Q96" s="259" t="s">
        <v>160</v>
      </c>
      <c r="R96" s="238" t="s">
        <v>161</v>
      </c>
      <c r="S96" s="249"/>
      <c r="T96" s="249"/>
      <c r="U96" s="118"/>
      <c r="V96" s="249"/>
      <c r="W96" s="249"/>
      <c r="X96" s="118"/>
      <c r="Y96" s="249"/>
      <c r="Z96" s="249"/>
      <c r="AA96" s="118"/>
      <c r="AB96" s="249"/>
      <c r="AC96" s="249"/>
      <c r="AD96" s="118"/>
      <c r="AE96" s="249"/>
      <c r="AF96" s="249"/>
      <c r="AG96" s="118"/>
      <c r="AH96" s="249"/>
      <c r="AI96" s="249"/>
      <c r="AJ96" s="118"/>
      <c r="AK96" s="249"/>
      <c r="AL96" s="249"/>
      <c r="AM96" s="118"/>
      <c r="AN96" s="249"/>
      <c r="AO96" s="249"/>
      <c r="AP96" s="118"/>
    </row>
    <row r="97" spans="1:42" ht="30" x14ac:dyDescent="0.25">
      <c r="A97" s="35" t="s">
        <v>11</v>
      </c>
      <c r="B97" s="83" t="s">
        <v>55</v>
      </c>
      <c r="D97" s="571"/>
      <c r="E97" s="572"/>
      <c r="F97" s="575"/>
      <c r="G97" s="576"/>
      <c r="H97" s="572"/>
      <c r="I97" s="573"/>
      <c r="J97" s="571"/>
      <c r="K97" s="572"/>
      <c r="L97" s="575"/>
      <c r="M97" s="576"/>
      <c r="N97" s="572"/>
      <c r="O97" s="573"/>
      <c r="P97" s="612"/>
      <c r="Q97" s="572"/>
      <c r="R97" s="613"/>
      <c r="S97" s="249"/>
      <c r="T97" s="249"/>
      <c r="U97" s="118"/>
      <c r="V97" s="249"/>
      <c r="W97" s="249"/>
      <c r="X97" s="118"/>
      <c r="Y97" s="249"/>
      <c r="Z97" s="249"/>
      <c r="AA97" s="118"/>
      <c r="AB97" s="249"/>
      <c r="AC97" s="249"/>
      <c r="AD97" s="118"/>
      <c r="AE97" s="249"/>
      <c r="AF97" s="249"/>
      <c r="AG97" s="118"/>
      <c r="AH97" s="249"/>
      <c r="AI97" s="249"/>
      <c r="AJ97" s="118"/>
      <c r="AK97" s="249"/>
      <c r="AL97" s="249"/>
      <c r="AM97" s="118"/>
      <c r="AN97" s="249"/>
      <c r="AO97" s="249"/>
      <c r="AP97" s="118"/>
    </row>
    <row r="98" spans="1:42" ht="30" x14ac:dyDescent="0.25">
      <c r="A98" s="35">
        <v>1</v>
      </c>
      <c r="B98" s="83" t="s">
        <v>143</v>
      </c>
      <c r="C98" s="152" t="s">
        <v>144</v>
      </c>
      <c r="D98" s="126">
        <v>0</v>
      </c>
      <c r="E98" s="127">
        <v>0</v>
      </c>
      <c r="F98" s="128">
        <v>0</v>
      </c>
      <c r="G98" s="186">
        <v>0</v>
      </c>
      <c r="H98" s="127">
        <v>0</v>
      </c>
      <c r="I98" s="179">
        <v>0</v>
      </c>
      <c r="J98" s="126">
        <v>0</v>
      </c>
      <c r="K98" s="127">
        <v>0</v>
      </c>
      <c r="L98" s="128">
        <v>0</v>
      </c>
      <c r="M98" s="186">
        <v>0</v>
      </c>
      <c r="N98" s="127">
        <v>0</v>
      </c>
      <c r="O98" s="179">
        <v>0</v>
      </c>
      <c r="P98" s="222">
        <f t="shared" ref="P98:R102" si="13">SUM(D6,G6,J6,P6,S6,V6,D38,G38,J38,M38,P38,V38,D69,G69,J69,M69,P69,S69,V69,D98,G98,J98,M98,S38,M6)</f>
        <v>1389522447</v>
      </c>
      <c r="Q98" s="127">
        <f t="shared" si="13"/>
        <v>0</v>
      </c>
      <c r="R98" s="270">
        <f t="shared" si="13"/>
        <v>0</v>
      </c>
      <c r="S98" s="249"/>
      <c r="T98" s="249"/>
      <c r="U98" s="118"/>
      <c r="V98" s="249"/>
      <c r="W98" s="249"/>
      <c r="X98" s="118"/>
      <c r="Y98" s="249"/>
      <c r="Z98" s="249"/>
      <c r="AA98" s="118"/>
      <c r="AB98" s="249"/>
      <c r="AC98" s="249"/>
      <c r="AD98" s="118"/>
      <c r="AE98" s="249"/>
      <c r="AF98" s="249"/>
      <c r="AG98" s="118"/>
      <c r="AH98" s="249"/>
      <c r="AI98" s="249"/>
      <c r="AJ98" s="118"/>
      <c r="AK98" s="249"/>
      <c r="AL98" s="249"/>
      <c r="AM98" s="118"/>
      <c r="AN98" s="249"/>
      <c r="AO98" s="249"/>
      <c r="AP98" s="118"/>
    </row>
    <row r="99" spans="1:42" ht="30" x14ac:dyDescent="0.25">
      <c r="A99" s="35"/>
      <c r="B99" s="83" t="s">
        <v>145</v>
      </c>
      <c r="C99" s="152"/>
      <c r="D99" s="126"/>
      <c r="E99" s="127"/>
      <c r="F99" s="128"/>
      <c r="G99" s="186"/>
      <c r="H99" s="127"/>
      <c r="I99" s="179"/>
      <c r="J99" s="126"/>
      <c r="K99" s="127"/>
      <c r="L99" s="128"/>
      <c r="M99" s="186"/>
      <c r="N99" s="127"/>
      <c r="O99" s="179"/>
      <c r="P99" s="222">
        <f t="shared" si="13"/>
        <v>0</v>
      </c>
      <c r="Q99" s="127">
        <f t="shared" si="13"/>
        <v>0</v>
      </c>
      <c r="R99" s="270">
        <f t="shared" si="13"/>
        <v>0</v>
      </c>
      <c r="S99" s="249"/>
      <c r="T99" s="249"/>
      <c r="U99" s="118"/>
      <c r="V99" s="249"/>
      <c r="W99" s="249"/>
      <c r="X99" s="118"/>
      <c r="Y99" s="249"/>
      <c r="Z99" s="249"/>
      <c r="AA99" s="118"/>
      <c r="AB99" s="249"/>
      <c r="AC99" s="249"/>
      <c r="AD99" s="118"/>
      <c r="AE99" s="249"/>
      <c r="AF99" s="249"/>
      <c r="AG99" s="118"/>
      <c r="AH99" s="249"/>
      <c r="AI99" s="249"/>
      <c r="AJ99" s="118"/>
      <c r="AK99" s="249"/>
      <c r="AL99" s="249"/>
      <c r="AM99" s="118"/>
      <c r="AN99" s="249"/>
      <c r="AO99" s="249"/>
      <c r="AP99" s="118"/>
    </row>
    <row r="100" spans="1:42" x14ac:dyDescent="0.25">
      <c r="A100" s="35">
        <v>2</v>
      </c>
      <c r="B100" s="83" t="s">
        <v>57</v>
      </c>
      <c r="C100" s="152" t="s">
        <v>146</v>
      </c>
      <c r="D100" s="126">
        <v>0</v>
      </c>
      <c r="E100" s="127">
        <v>0</v>
      </c>
      <c r="F100" s="128">
        <v>0</v>
      </c>
      <c r="G100" s="186">
        <v>0</v>
      </c>
      <c r="H100" s="127">
        <v>0</v>
      </c>
      <c r="I100" s="179">
        <v>0</v>
      </c>
      <c r="J100" s="126">
        <v>121000000</v>
      </c>
      <c r="K100" s="127">
        <v>30000000</v>
      </c>
      <c r="L100" s="128">
        <v>0</v>
      </c>
      <c r="M100" s="186">
        <v>0</v>
      </c>
      <c r="N100" s="127">
        <v>0</v>
      </c>
      <c r="O100" s="179">
        <v>0</v>
      </c>
      <c r="P100" s="222">
        <f t="shared" si="13"/>
        <v>121000000</v>
      </c>
      <c r="Q100" s="127">
        <f t="shared" si="13"/>
        <v>30000000</v>
      </c>
      <c r="R100" s="270">
        <f t="shared" si="13"/>
        <v>0</v>
      </c>
      <c r="S100" s="249"/>
      <c r="T100" s="249"/>
      <c r="U100" s="118"/>
      <c r="V100" s="249"/>
      <c r="W100" s="249"/>
      <c r="X100" s="118"/>
      <c r="Y100" s="249"/>
      <c r="Z100" s="249"/>
      <c r="AA100" s="118"/>
      <c r="AB100" s="249"/>
      <c r="AC100" s="249"/>
      <c r="AD100" s="118"/>
      <c r="AE100" s="249"/>
      <c r="AF100" s="249"/>
      <c r="AG100" s="118"/>
      <c r="AH100" s="249"/>
      <c r="AI100" s="249"/>
      <c r="AJ100" s="118"/>
      <c r="AK100" s="249"/>
      <c r="AL100" s="249"/>
      <c r="AM100" s="118"/>
      <c r="AN100" s="249"/>
      <c r="AO100" s="249"/>
      <c r="AP100" s="118"/>
    </row>
    <row r="101" spans="1:42" x14ac:dyDescent="0.25">
      <c r="A101" s="35">
        <v>3</v>
      </c>
      <c r="B101" s="83" t="s">
        <v>147</v>
      </c>
      <c r="C101" s="152" t="s">
        <v>148</v>
      </c>
      <c r="D101" s="126">
        <v>0</v>
      </c>
      <c r="E101" s="127">
        <v>100000</v>
      </c>
      <c r="F101" s="128">
        <v>0</v>
      </c>
      <c r="G101" s="186">
        <v>9036</v>
      </c>
      <c r="H101" s="127">
        <v>0</v>
      </c>
      <c r="I101" s="179">
        <v>0</v>
      </c>
      <c r="J101" s="126">
        <v>0</v>
      </c>
      <c r="K101" s="127">
        <v>0</v>
      </c>
      <c r="L101" s="128">
        <v>0</v>
      </c>
      <c r="M101" s="186">
        <v>0</v>
      </c>
      <c r="N101" s="127">
        <v>1646059.7</v>
      </c>
      <c r="O101" s="179">
        <v>0</v>
      </c>
      <c r="P101" s="222">
        <f t="shared" si="13"/>
        <v>93316168.949999988</v>
      </c>
      <c r="Q101" s="127">
        <f t="shared" si="13"/>
        <v>1746059.7</v>
      </c>
      <c r="R101" s="270">
        <f t="shared" si="13"/>
        <v>0</v>
      </c>
      <c r="S101" s="249"/>
      <c r="T101" s="249"/>
      <c r="U101" s="118"/>
      <c r="V101" s="249"/>
      <c r="W101" s="249"/>
      <c r="X101" s="118"/>
      <c r="Y101" s="249"/>
      <c r="Z101" s="249"/>
      <c r="AA101" s="118"/>
      <c r="AB101" s="249"/>
      <c r="AC101" s="249"/>
      <c r="AD101" s="118"/>
      <c r="AE101" s="249"/>
      <c r="AF101" s="249"/>
      <c r="AG101" s="118"/>
      <c r="AH101" s="249"/>
      <c r="AI101" s="249"/>
      <c r="AJ101" s="118"/>
      <c r="AK101" s="249"/>
      <c r="AL101" s="249"/>
      <c r="AM101" s="118"/>
      <c r="AN101" s="249"/>
      <c r="AO101" s="249"/>
      <c r="AP101" s="118"/>
    </row>
    <row r="102" spans="1:42" ht="30" x14ac:dyDescent="0.25">
      <c r="A102" s="35">
        <v>4</v>
      </c>
      <c r="B102" s="83" t="s">
        <v>149</v>
      </c>
      <c r="C102" s="152" t="s">
        <v>150</v>
      </c>
      <c r="D102" s="126">
        <v>0</v>
      </c>
      <c r="E102" s="134">
        <v>0</v>
      </c>
      <c r="F102" s="135">
        <v>0</v>
      </c>
      <c r="G102" s="186">
        <v>0</v>
      </c>
      <c r="H102" s="134">
        <v>0</v>
      </c>
      <c r="I102" s="137">
        <v>0</v>
      </c>
      <c r="J102" s="126">
        <v>0</v>
      </c>
      <c r="K102" s="134">
        <v>0</v>
      </c>
      <c r="L102" s="135">
        <v>0</v>
      </c>
      <c r="M102" s="186">
        <v>0</v>
      </c>
      <c r="N102" s="134">
        <v>0</v>
      </c>
      <c r="O102" s="137">
        <v>0</v>
      </c>
      <c r="P102" s="222">
        <f t="shared" si="13"/>
        <v>20000000</v>
      </c>
      <c r="Q102" s="127">
        <f t="shared" si="13"/>
        <v>0</v>
      </c>
      <c r="R102" s="270">
        <f t="shared" si="13"/>
        <v>0</v>
      </c>
      <c r="S102" s="249"/>
      <c r="T102" s="249"/>
      <c r="U102" s="118"/>
      <c r="V102" s="249"/>
      <c r="W102" s="249"/>
      <c r="X102" s="118"/>
      <c r="Y102" s="249"/>
      <c r="Z102" s="249"/>
      <c r="AA102" s="118"/>
      <c r="AB102" s="249"/>
      <c r="AC102" s="249"/>
      <c r="AD102" s="118"/>
      <c r="AE102" s="249"/>
      <c r="AF102" s="249"/>
      <c r="AG102" s="118"/>
      <c r="AH102" s="249"/>
      <c r="AI102" s="249"/>
      <c r="AJ102" s="118"/>
      <c r="AK102" s="249"/>
      <c r="AL102" s="249"/>
      <c r="AM102" s="118"/>
      <c r="AN102" s="249"/>
      <c r="AO102" s="249"/>
      <c r="AP102" s="118"/>
    </row>
    <row r="103" spans="1:42" x14ac:dyDescent="0.25">
      <c r="A103" s="35"/>
      <c r="B103" s="153" t="s">
        <v>61</v>
      </c>
      <c r="C103" s="155"/>
      <c r="D103" s="133">
        <f t="shared" ref="D103:I103" si="14">SUM(D100:D102,D98)</f>
        <v>0</v>
      </c>
      <c r="E103" s="134">
        <f t="shared" si="14"/>
        <v>100000</v>
      </c>
      <c r="F103" s="135">
        <f t="shared" si="14"/>
        <v>0</v>
      </c>
      <c r="G103" s="136">
        <f t="shared" si="14"/>
        <v>9036</v>
      </c>
      <c r="H103" s="134">
        <f t="shared" si="14"/>
        <v>0</v>
      </c>
      <c r="I103" s="137">
        <f t="shared" si="14"/>
        <v>0</v>
      </c>
      <c r="J103" s="133">
        <f t="shared" ref="J103:O103" si="15">SUM(J100:J102,J98)</f>
        <v>121000000</v>
      </c>
      <c r="K103" s="134">
        <f t="shared" si="15"/>
        <v>30000000</v>
      </c>
      <c r="L103" s="135">
        <f t="shared" si="15"/>
        <v>0</v>
      </c>
      <c r="M103" s="136">
        <f t="shared" si="15"/>
        <v>0</v>
      </c>
      <c r="N103" s="134">
        <f t="shared" si="15"/>
        <v>1646059.7</v>
      </c>
      <c r="O103" s="137">
        <f t="shared" si="15"/>
        <v>0</v>
      </c>
      <c r="P103" s="206">
        <f>SUM(P100:P102,P98)</f>
        <v>1623838615.95</v>
      </c>
      <c r="Q103" s="134">
        <f>SUM(Q100:Q102,Q98)</f>
        <v>31746059.699999999</v>
      </c>
      <c r="R103" s="207">
        <f>SUM(R100:R102,R98)</f>
        <v>0</v>
      </c>
      <c r="S103" s="249"/>
      <c r="T103" s="249"/>
      <c r="U103" s="118"/>
      <c r="V103" s="249"/>
      <c r="W103" s="249"/>
      <c r="X103" s="118"/>
      <c r="Y103" s="249"/>
      <c r="Z103" s="249"/>
      <c r="AA103" s="118"/>
      <c r="AB103" s="249"/>
      <c r="AC103" s="249"/>
      <c r="AD103" s="118"/>
      <c r="AE103" s="249"/>
      <c r="AF103" s="249"/>
      <c r="AG103" s="118"/>
      <c r="AH103" s="249"/>
      <c r="AI103" s="249"/>
      <c r="AJ103" s="118"/>
      <c r="AK103" s="249"/>
      <c r="AL103" s="249"/>
      <c r="AM103" s="118"/>
      <c r="AN103" s="249"/>
      <c r="AO103" s="249"/>
      <c r="AP103" s="118"/>
    </row>
    <row r="104" spans="1:42" ht="30" x14ac:dyDescent="0.25">
      <c r="A104" s="35" t="s">
        <v>50</v>
      </c>
      <c r="B104" s="83" t="s">
        <v>62</v>
      </c>
      <c r="C104" s="152"/>
      <c r="D104" s="571"/>
      <c r="E104" s="572"/>
      <c r="F104" s="575"/>
      <c r="G104" s="576"/>
      <c r="H104" s="572"/>
      <c r="I104" s="573"/>
      <c r="J104" s="571"/>
      <c r="K104" s="572"/>
      <c r="L104" s="575"/>
      <c r="M104" s="576"/>
      <c r="N104" s="572"/>
      <c r="O104" s="573"/>
      <c r="P104" s="612"/>
      <c r="Q104" s="572"/>
      <c r="R104" s="613"/>
      <c r="S104" s="249"/>
      <c r="T104" s="249"/>
      <c r="U104" s="118"/>
      <c r="V104" s="249"/>
      <c r="W104" s="249"/>
      <c r="X104" s="118"/>
      <c r="Y104" s="249"/>
      <c r="Z104" s="249"/>
      <c r="AA104" s="118"/>
      <c r="AB104" s="249"/>
      <c r="AC104" s="249"/>
      <c r="AD104" s="118"/>
      <c r="AE104" s="249"/>
      <c r="AF104" s="249"/>
      <c r="AG104" s="118"/>
      <c r="AH104" s="249"/>
      <c r="AI104" s="249"/>
      <c r="AJ104" s="118"/>
      <c r="AK104" s="249"/>
      <c r="AL104" s="249"/>
      <c r="AM104" s="118"/>
      <c r="AN104" s="249"/>
      <c r="AO104" s="249"/>
      <c r="AP104" s="118"/>
    </row>
    <row r="105" spans="1:42" ht="30" x14ac:dyDescent="0.25">
      <c r="A105" s="35">
        <v>5</v>
      </c>
      <c r="B105" s="83" t="s">
        <v>71</v>
      </c>
      <c r="C105" s="152" t="s">
        <v>151</v>
      </c>
      <c r="D105" s="126">
        <v>0</v>
      </c>
      <c r="E105" s="127">
        <v>0</v>
      </c>
      <c r="F105" s="128">
        <v>0</v>
      </c>
      <c r="G105" s="186">
        <v>0</v>
      </c>
      <c r="H105" s="127">
        <v>0</v>
      </c>
      <c r="I105" s="179">
        <v>0</v>
      </c>
      <c r="J105" s="126">
        <v>0</v>
      </c>
      <c r="K105" s="127">
        <v>0</v>
      </c>
      <c r="L105" s="128">
        <v>0</v>
      </c>
      <c r="M105" s="186">
        <v>0</v>
      </c>
      <c r="N105" s="127">
        <v>0</v>
      </c>
      <c r="O105" s="179">
        <v>0</v>
      </c>
      <c r="P105" s="222">
        <f t="shared" ref="P105:R107" si="16">SUM(D13,G13,J13,P13,S13,V13,D45,G45,J45,M45,P45,V45,D76,G76,J76,M76,P76,S76,V76,D105,G105,J105,M105,S45,M13)</f>
        <v>0</v>
      </c>
      <c r="Q105" s="127">
        <f t="shared" si="16"/>
        <v>878514275</v>
      </c>
      <c r="R105" s="270">
        <f t="shared" si="16"/>
        <v>0</v>
      </c>
      <c r="S105" s="249"/>
      <c r="T105" s="249"/>
      <c r="U105" s="118"/>
      <c r="V105" s="249"/>
      <c r="W105" s="249"/>
      <c r="X105" s="118"/>
      <c r="Y105" s="249"/>
      <c r="Z105" s="249"/>
      <c r="AA105" s="118"/>
      <c r="AB105" s="249"/>
      <c r="AC105" s="249"/>
      <c r="AD105" s="118"/>
      <c r="AE105" s="249"/>
      <c r="AF105" s="249"/>
      <c r="AG105" s="118"/>
      <c r="AH105" s="249"/>
      <c r="AI105" s="249"/>
      <c r="AJ105" s="118"/>
      <c r="AK105" s="249"/>
      <c r="AL105" s="249"/>
      <c r="AM105" s="118"/>
      <c r="AN105" s="249"/>
      <c r="AO105" s="249"/>
      <c r="AP105" s="118"/>
    </row>
    <row r="106" spans="1:42" x14ac:dyDescent="0.25">
      <c r="A106" s="35">
        <v>6</v>
      </c>
      <c r="B106" s="83" t="s">
        <v>152</v>
      </c>
      <c r="C106" s="152" t="s">
        <v>153</v>
      </c>
      <c r="D106" s="126">
        <v>0</v>
      </c>
      <c r="E106" s="200">
        <v>0</v>
      </c>
      <c r="F106" s="128">
        <v>0</v>
      </c>
      <c r="G106" s="186">
        <v>0</v>
      </c>
      <c r="H106" s="200">
        <v>0</v>
      </c>
      <c r="I106" s="179">
        <v>0</v>
      </c>
      <c r="J106" s="126">
        <v>0</v>
      </c>
      <c r="K106" s="200">
        <v>0</v>
      </c>
      <c r="L106" s="128">
        <v>0</v>
      </c>
      <c r="M106" s="186">
        <v>0</v>
      </c>
      <c r="N106" s="200">
        <v>0</v>
      </c>
      <c r="O106" s="179">
        <v>0</v>
      </c>
      <c r="P106" s="222">
        <f t="shared" si="16"/>
        <v>0</v>
      </c>
      <c r="Q106" s="127">
        <f t="shared" si="16"/>
        <v>0</v>
      </c>
      <c r="R106" s="270">
        <f t="shared" si="16"/>
        <v>0</v>
      </c>
      <c r="S106" s="249"/>
      <c r="T106" s="249"/>
      <c r="U106" s="118"/>
      <c r="V106" s="249"/>
      <c r="W106" s="249"/>
      <c r="X106" s="118"/>
      <c r="Y106" s="249"/>
      <c r="Z106" s="249"/>
      <c r="AA106" s="118"/>
      <c r="AB106" s="249"/>
      <c r="AC106" s="249"/>
      <c r="AD106" s="118"/>
      <c r="AE106" s="249"/>
      <c r="AF106" s="249"/>
      <c r="AG106" s="118"/>
      <c r="AH106" s="249"/>
      <c r="AI106" s="249"/>
      <c r="AJ106" s="118"/>
      <c r="AK106" s="249"/>
      <c r="AL106" s="249"/>
      <c r="AM106" s="118"/>
      <c r="AN106" s="249"/>
      <c r="AO106" s="249"/>
      <c r="AP106" s="118"/>
    </row>
    <row r="107" spans="1:42" ht="30" x14ac:dyDescent="0.25">
      <c r="A107" s="35">
        <v>7</v>
      </c>
      <c r="B107" s="83" t="s">
        <v>73</v>
      </c>
      <c r="C107" s="152" t="s">
        <v>154</v>
      </c>
      <c r="D107" s="126">
        <v>0</v>
      </c>
      <c r="E107" s="127">
        <v>0</v>
      </c>
      <c r="F107" s="128">
        <v>0</v>
      </c>
      <c r="G107" s="186">
        <v>0</v>
      </c>
      <c r="H107" s="127">
        <v>0</v>
      </c>
      <c r="I107" s="179">
        <v>0</v>
      </c>
      <c r="J107" s="126">
        <v>0</v>
      </c>
      <c r="K107" s="127">
        <v>0</v>
      </c>
      <c r="L107" s="128">
        <v>0</v>
      </c>
      <c r="M107" s="186">
        <v>0</v>
      </c>
      <c r="N107" s="127">
        <v>0</v>
      </c>
      <c r="O107" s="179">
        <v>0</v>
      </c>
      <c r="P107" s="222">
        <f t="shared" si="16"/>
        <v>13898000</v>
      </c>
      <c r="Q107" s="127">
        <f t="shared" si="16"/>
        <v>0</v>
      </c>
      <c r="R107" s="270">
        <f t="shared" si="16"/>
        <v>0</v>
      </c>
      <c r="S107" s="249"/>
      <c r="T107" s="249"/>
      <c r="U107" s="118"/>
      <c r="V107" s="249"/>
      <c r="W107" s="249"/>
      <c r="X107" s="118"/>
      <c r="Y107" s="249"/>
      <c r="Z107" s="249"/>
      <c r="AA107" s="118"/>
      <c r="AB107" s="249"/>
      <c r="AC107" s="249"/>
      <c r="AD107" s="118"/>
      <c r="AE107" s="249"/>
      <c r="AF107" s="249"/>
      <c r="AG107" s="118"/>
      <c r="AH107" s="249"/>
      <c r="AI107" s="249"/>
      <c r="AJ107" s="118"/>
      <c r="AK107" s="249"/>
      <c r="AL107" s="249"/>
      <c r="AM107" s="118"/>
      <c r="AN107" s="249"/>
      <c r="AO107" s="249"/>
      <c r="AP107" s="118"/>
    </row>
    <row r="108" spans="1:42" x14ac:dyDescent="0.25">
      <c r="A108" s="35"/>
      <c r="B108" s="153" t="s">
        <v>69</v>
      </c>
      <c r="C108" s="155"/>
      <c r="D108" s="133">
        <f t="shared" ref="D108:I108" si="17">SUM(D105:D107)</f>
        <v>0</v>
      </c>
      <c r="E108" s="134">
        <f t="shared" si="17"/>
        <v>0</v>
      </c>
      <c r="F108" s="135">
        <f t="shared" si="17"/>
        <v>0</v>
      </c>
      <c r="G108" s="136">
        <f t="shared" si="17"/>
        <v>0</v>
      </c>
      <c r="H108" s="134">
        <f t="shared" si="17"/>
        <v>0</v>
      </c>
      <c r="I108" s="137">
        <f t="shared" si="17"/>
        <v>0</v>
      </c>
      <c r="J108" s="133">
        <f t="shared" ref="J108:O108" si="18">SUM(J105:J107)</f>
        <v>0</v>
      </c>
      <c r="K108" s="134">
        <f t="shared" si="18"/>
        <v>0</v>
      </c>
      <c r="L108" s="135">
        <f t="shared" si="18"/>
        <v>0</v>
      </c>
      <c r="M108" s="136">
        <f t="shared" si="18"/>
        <v>0</v>
      </c>
      <c r="N108" s="134">
        <f t="shared" si="18"/>
        <v>0</v>
      </c>
      <c r="O108" s="137">
        <f t="shared" si="18"/>
        <v>0</v>
      </c>
      <c r="P108" s="206">
        <f>SUM(P105:P107)</f>
        <v>13898000</v>
      </c>
      <c r="Q108" s="134">
        <f>SUM(Q105:Q107)</f>
        <v>878514275</v>
      </c>
      <c r="R108" s="207">
        <f>SUM(R105:R107)</f>
        <v>0</v>
      </c>
      <c r="S108" s="249"/>
      <c r="T108" s="249"/>
      <c r="U108" s="118"/>
      <c r="V108" s="249"/>
      <c r="W108" s="249"/>
      <c r="X108" s="118"/>
      <c r="Y108" s="249"/>
      <c r="Z108" s="249"/>
      <c r="AA108" s="118"/>
      <c r="AB108" s="249"/>
      <c r="AC108" s="249"/>
      <c r="AD108" s="118"/>
      <c r="AE108" s="249"/>
      <c r="AF108" s="249"/>
      <c r="AG108" s="118"/>
      <c r="AH108" s="249"/>
      <c r="AI108" s="249"/>
      <c r="AJ108" s="118"/>
      <c r="AK108" s="249"/>
      <c r="AL108" s="249"/>
      <c r="AM108" s="118"/>
      <c r="AN108" s="249"/>
      <c r="AO108" s="249"/>
      <c r="AP108" s="118"/>
    </row>
    <row r="109" spans="1:42" ht="30" x14ac:dyDescent="0.25">
      <c r="A109" s="35" t="s">
        <v>53</v>
      </c>
      <c r="B109" s="83" t="s">
        <v>89</v>
      </c>
      <c r="C109" s="152"/>
      <c r="D109" s="571"/>
      <c r="E109" s="572"/>
      <c r="F109" s="575"/>
      <c r="G109" s="576"/>
      <c r="H109" s="572"/>
      <c r="I109" s="573"/>
      <c r="J109" s="571"/>
      <c r="K109" s="572"/>
      <c r="L109" s="575"/>
      <c r="M109" s="576"/>
      <c r="N109" s="572"/>
      <c r="O109" s="573"/>
      <c r="P109" s="612"/>
      <c r="Q109" s="572"/>
      <c r="R109" s="613"/>
      <c r="S109" s="249"/>
      <c r="T109" s="249"/>
      <c r="U109" s="118"/>
      <c r="V109" s="249"/>
      <c r="W109" s="249"/>
      <c r="X109" s="118"/>
      <c r="Y109" s="249"/>
      <c r="Z109" s="249"/>
      <c r="AA109" s="118"/>
      <c r="AB109" s="249"/>
      <c r="AC109" s="249"/>
      <c r="AD109" s="118"/>
      <c r="AE109" s="249"/>
      <c r="AF109" s="249"/>
      <c r="AG109" s="118"/>
      <c r="AH109" s="249"/>
      <c r="AI109" s="249"/>
      <c r="AJ109" s="118"/>
      <c r="AK109" s="249"/>
      <c r="AL109" s="249"/>
      <c r="AM109" s="118"/>
      <c r="AN109" s="249"/>
      <c r="AO109" s="249"/>
      <c r="AP109" s="118"/>
    </row>
    <row r="110" spans="1:42" ht="30" x14ac:dyDescent="0.25">
      <c r="A110" s="35"/>
      <c r="B110" s="83" t="s">
        <v>80</v>
      </c>
      <c r="C110" s="152"/>
      <c r="D110" s="571"/>
      <c r="E110" s="572"/>
      <c r="F110" s="575"/>
      <c r="G110" s="576"/>
      <c r="H110" s="572"/>
      <c r="I110" s="573"/>
      <c r="J110" s="571"/>
      <c r="K110" s="572"/>
      <c r="L110" s="575"/>
      <c r="M110" s="576"/>
      <c r="N110" s="572"/>
      <c r="O110" s="573"/>
      <c r="P110" s="612"/>
      <c r="Q110" s="572"/>
      <c r="R110" s="613"/>
      <c r="S110" s="249"/>
      <c r="T110" s="249"/>
      <c r="U110" s="118"/>
      <c r="V110" s="249"/>
      <c r="W110" s="249"/>
      <c r="X110" s="118"/>
      <c r="Y110" s="249"/>
      <c r="Z110" s="249"/>
      <c r="AA110" s="118"/>
      <c r="AB110" s="249"/>
      <c r="AC110" s="249"/>
      <c r="AD110" s="118"/>
      <c r="AE110" s="249"/>
      <c r="AF110" s="249"/>
      <c r="AG110" s="118"/>
      <c r="AH110" s="249"/>
      <c r="AI110" s="249"/>
      <c r="AJ110" s="118"/>
      <c r="AK110" s="249"/>
      <c r="AL110" s="249"/>
      <c r="AM110" s="118"/>
      <c r="AN110" s="249"/>
      <c r="AO110" s="249"/>
      <c r="AP110" s="118"/>
    </row>
    <row r="111" spans="1:42" x14ac:dyDescent="0.25">
      <c r="A111" s="35">
        <v>8</v>
      </c>
      <c r="B111" s="83" t="s">
        <v>78</v>
      </c>
      <c r="C111" s="152" t="s">
        <v>155</v>
      </c>
      <c r="D111" s="126">
        <v>0</v>
      </c>
      <c r="E111" s="127">
        <v>0</v>
      </c>
      <c r="F111" s="128">
        <v>0</v>
      </c>
      <c r="G111" s="186">
        <v>0</v>
      </c>
      <c r="H111" s="127">
        <v>0</v>
      </c>
      <c r="I111" s="179">
        <v>0</v>
      </c>
      <c r="J111" s="126">
        <v>0</v>
      </c>
      <c r="K111" s="127">
        <v>0</v>
      </c>
      <c r="L111" s="128">
        <v>0</v>
      </c>
      <c r="M111" s="186">
        <v>0</v>
      </c>
      <c r="N111" s="127">
        <v>0</v>
      </c>
      <c r="O111" s="179">
        <v>0</v>
      </c>
      <c r="P111" s="222">
        <f t="shared" ref="P111:R112" si="19">SUM(D19,G19,J19,P19,S19,V19,D51,G51,J51,M51,P51,V51,D82,G82,J82,M82,P82,S82,V82,D111,G111,J111,M111,S51,M19)</f>
        <v>145316492</v>
      </c>
      <c r="Q111" s="127">
        <f t="shared" si="19"/>
        <v>0</v>
      </c>
      <c r="R111" s="270">
        <f t="shared" si="19"/>
        <v>0</v>
      </c>
      <c r="S111" s="249"/>
      <c r="T111" s="249"/>
      <c r="U111" s="118"/>
      <c r="V111" s="249"/>
      <c r="W111" s="249"/>
      <c r="X111" s="118"/>
      <c r="Y111" s="249"/>
      <c r="Z111" s="249"/>
      <c r="AA111" s="118"/>
      <c r="AB111" s="249"/>
      <c r="AC111" s="249"/>
      <c r="AD111" s="118"/>
      <c r="AE111" s="249"/>
      <c r="AF111" s="249"/>
      <c r="AG111" s="118"/>
      <c r="AH111" s="249"/>
      <c r="AI111" s="249"/>
      <c r="AJ111" s="118"/>
      <c r="AK111" s="249"/>
      <c r="AL111" s="249"/>
      <c r="AM111" s="118"/>
      <c r="AN111" s="249"/>
      <c r="AO111" s="249"/>
      <c r="AP111" s="118"/>
    </row>
    <row r="112" spans="1:42" x14ac:dyDescent="0.25">
      <c r="A112" s="35">
        <v>9</v>
      </c>
      <c r="B112" s="83" t="s">
        <v>79</v>
      </c>
      <c r="C112" s="152" t="s">
        <v>155</v>
      </c>
      <c r="D112" s="126">
        <v>0</v>
      </c>
      <c r="E112" s="127">
        <v>0</v>
      </c>
      <c r="F112" s="128">
        <v>0</v>
      </c>
      <c r="G112" s="186">
        <v>0</v>
      </c>
      <c r="H112" s="127">
        <v>0</v>
      </c>
      <c r="I112" s="179">
        <v>0</v>
      </c>
      <c r="J112" s="126">
        <v>0</v>
      </c>
      <c r="K112" s="127">
        <v>0</v>
      </c>
      <c r="L112" s="128">
        <v>0</v>
      </c>
      <c r="M112" s="186">
        <v>0</v>
      </c>
      <c r="N112" s="127">
        <v>0</v>
      </c>
      <c r="O112" s="179">
        <v>0</v>
      </c>
      <c r="P112" s="222">
        <f t="shared" si="19"/>
        <v>0</v>
      </c>
      <c r="Q112" s="127">
        <f t="shared" si="19"/>
        <v>0</v>
      </c>
      <c r="R112" s="270">
        <f t="shared" si="19"/>
        <v>0</v>
      </c>
      <c r="S112" s="249"/>
      <c r="T112" s="249"/>
      <c r="U112" s="118"/>
      <c r="V112" s="249"/>
      <c r="W112" s="249"/>
      <c r="X112" s="118"/>
      <c r="Y112" s="249"/>
      <c r="Z112" s="249"/>
      <c r="AA112" s="118"/>
      <c r="AB112" s="249"/>
      <c r="AC112" s="249"/>
      <c r="AD112" s="118"/>
      <c r="AE112" s="249"/>
      <c r="AF112" s="249"/>
      <c r="AG112" s="118"/>
      <c r="AH112" s="249"/>
      <c r="AI112" s="249"/>
      <c r="AJ112" s="118"/>
      <c r="AK112" s="249"/>
      <c r="AL112" s="249"/>
      <c r="AM112" s="118"/>
      <c r="AN112" s="249"/>
      <c r="AO112" s="249"/>
      <c r="AP112" s="118"/>
    </row>
    <row r="113" spans="1:42" ht="30" x14ac:dyDescent="0.25">
      <c r="A113" s="35"/>
      <c r="B113" s="83" t="s">
        <v>81</v>
      </c>
      <c r="C113" s="152"/>
      <c r="D113" s="571"/>
      <c r="E113" s="572"/>
      <c r="F113" s="575"/>
      <c r="G113" s="576"/>
      <c r="H113" s="572"/>
      <c r="I113" s="573"/>
      <c r="J113" s="571"/>
      <c r="K113" s="572"/>
      <c r="L113" s="575"/>
      <c r="M113" s="576"/>
      <c r="N113" s="572"/>
      <c r="O113" s="573"/>
      <c r="P113" s="612"/>
      <c r="Q113" s="572"/>
      <c r="R113" s="613"/>
      <c r="S113" s="249"/>
      <c r="T113" s="249"/>
      <c r="U113" s="118"/>
      <c r="V113" s="249"/>
      <c r="W113" s="249"/>
      <c r="X113" s="118"/>
      <c r="Y113" s="249"/>
      <c r="Z113" s="249"/>
      <c r="AA113" s="118"/>
      <c r="AB113" s="249"/>
      <c r="AC113" s="249"/>
      <c r="AD113" s="118"/>
      <c r="AE113" s="249"/>
      <c r="AF113" s="249"/>
      <c r="AG113" s="118"/>
      <c r="AH113" s="249"/>
      <c r="AI113" s="249"/>
      <c r="AJ113" s="118"/>
      <c r="AK113" s="249"/>
      <c r="AL113" s="249"/>
      <c r="AM113" s="118"/>
      <c r="AN113" s="249"/>
      <c r="AO113" s="249"/>
      <c r="AP113" s="118"/>
    </row>
    <row r="114" spans="1:42" x14ac:dyDescent="0.25">
      <c r="A114" s="35">
        <v>10</v>
      </c>
      <c r="B114" s="83" t="s">
        <v>78</v>
      </c>
      <c r="C114" s="152" t="s">
        <v>155</v>
      </c>
      <c r="D114" s="126">
        <v>0</v>
      </c>
      <c r="E114" s="127">
        <v>0</v>
      </c>
      <c r="F114" s="128">
        <v>0</v>
      </c>
      <c r="G114" s="186">
        <v>0</v>
      </c>
      <c r="H114" s="127">
        <v>0</v>
      </c>
      <c r="I114" s="179">
        <v>0</v>
      </c>
      <c r="J114" s="126">
        <v>0</v>
      </c>
      <c r="K114" s="127">
        <v>0</v>
      </c>
      <c r="L114" s="128">
        <v>0</v>
      </c>
      <c r="M114" s="186">
        <v>0</v>
      </c>
      <c r="N114" s="127">
        <v>0</v>
      </c>
      <c r="O114" s="179">
        <v>0</v>
      </c>
      <c r="P114" s="222">
        <f t="shared" ref="P114:R115" si="20">SUM(D22,G22,J22,P22,S22,V22,D54,G54,J54,M54,P54,V54,D85,G85,J85,M85,P85,S85,V85,D114,G114,J114,M114,S54,M22)</f>
        <v>142608349</v>
      </c>
      <c r="Q114" s="127">
        <f t="shared" si="20"/>
        <v>0</v>
      </c>
      <c r="R114" s="270">
        <f t="shared" si="20"/>
        <v>0</v>
      </c>
      <c r="S114" s="249"/>
      <c r="T114" s="249"/>
      <c r="U114" s="118"/>
      <c r="V114" s="249"/>
      <c r="W114" s="249"/>
      <c r="X114" s="118"/>
      <c r="Y114" s="249"/>
      <c r="Z114" s="249"/>
      <c r="AA114" s="118"/>
      <c r="AB114" s="249"/>
      <c r="AC114" s="249"/>
      <c r="AD114" s="118"/>
      <c r="AE114" s="249"/>
      <c r="AF114" s="249"/>
      <c r="AG114" s="118"/>
      <c r="AH114" s="249"/>
      <c r="AI114" s="249"/>
      <c r="AJ114" s="118"/>
      <c r="AK114" s="249"/>
      <c r="AL114" s="249"/>
      <c r="AM114" s="118"/>
      <c r="AN114" s="249"/>
      <c r="AO114" s="249"/>
      <c r="AP114" s="118"/>
    </row>
    <row r="115" spans="1:42" x14ac:dyDescent="0.25">
      <c r="A115" s="35">
        <v>11</v>
      </c>
      <c r="B115" s="83" t="s">
        <v>79</v>
      </c>
      <c r="C115" s="152" t="s">
        <v>155</v>
      </c>
      <c r="D115" s="126"/>
      <c r="E115" s="127"/>
      <c r="F115" s="128"/>
      <c r="G115" s="186"/>
      <c r="H115" s="127"/>
      <c r="I115" s="179"/>
      <c r="J115" s="126"/>
      <c r="K115" s="127"/>
      <c r="L115" s="128"/>
      <c r="M115" s="186"/>
      <c r="N115" s="127"/>
      <c r="O115" s="179"/>
      <c r="P115" s="222">
        <f t="shared" si="20"/>
        <v>0</v>
      </c>
      <c r="Q115" s="127">
        <f t="shared" si="20"/>
        <v>0</v>
      </c>
      <c r="R115" s="270">
        <f t="shared" si="20"/>
        <v>0</v>
      </c>
      <c r="S115" s="249"/>
      <c r="T115" s="249"/>
      <c r="U115" s="118"/>
      <c r="V115" s="249"/>
      <c r="W115" s="249"/>
      <c r="X115" s="118"/>
      <c r="Y115" s="249"/>
      <c r="Z115" s="249"/>
      <c r="AA115" s="118"/>
      <c r="AB115" s="249"/>
      <c r="AC115" s="249"/>
      <c r="AD115" s="118"/>
      <c r="AE115" s="249"/>
      <c r="AF115" s="249"/>
      <c r="AG115" s="118"/>
      <c r="AH115" s="249"/>
      <c r="AI115" s="249"/>
      <c r="AJ115" s="118"/>
      <c r="AK115" s="249"/>
      <c r="AL115" s="249"/>
      <c r="AM115" s="118"/>
      <c r="AN115" s="249"/>
      <c r="AO115" s="249"/>
      <c r="AP115" s="118"/>
    </row>
    <row r="116" spans="1:42" ht="30" x14ac:dyDescent="0.25">
      <c r="A116" s="35"/>
      <c r="B116" s="83" t="s">
        <v>82</v>
      </c>
      <c r="C116" s="152"/>
      <c r="D116" s="571"/>
      <c r="E116" s="572"/>
      <c r="F116" s="575"/>
      <c r="G116" s="576"/>
      <c r="H116" s="572"/>
      <c r="I116" s="573"/>
      <c r="J116" s="571"/>
      <c r="K116" s="572"/>
      <c r="L116" s="575"/>
      <c r="M116" s="576"/>
      <c r="N116" s="572"/>
      <c r="O116" s="573"/>
      <c r="P116" s="612"/>
      <c r="Q116" s="572"/>
      <c r="R116" s="613"/>
      <c r="S116" s="249"/>
      <c r="T116" s="249"/>
      <c r="U116" s="118"/>
      <c r="V116" s="249"/>
      <c r="W116" s="249"/>
      <c r="X116" s="118"/>
      <c r="Y116" s="249"/>
      <c r="Z116" s="249"/>
      <c r="AA116" s="118"/>
      <c r="AB116" s="249"/>
      <c r="AC116" s="249"/>
      <c r="AD116" s="118"/>
      <c r="AE116" s="249"/>
      <c r="AF116" s="249"/>
      <c r="AG116" s="118"/>
      <c r="AH116" s="249"/>
      <c r="AI116" s="249"/>
      <c r="AJ116" s="118"/>
      <c r="AK116" s="249"/>
      <c r="AL116" s="249"/>
      <c r="AM116" s="118"/>
      <c r="AN116" s="249"/>
      <c r="AO116" s="249"/>
      <c r="AP116" s="118"/>
    </row>
    <row r="117" spans="1:42" x14ac:dyDescent="0.25">
      <c r="A117" s="35">
        <v>12</v>
      </c>
      <c r="B117" s="83" t="s">
        <v>156</v>
      </c>
      <c r="C117" s="152" t="s">
        <v>165</v>
      </c>
      <c r="D117" s="126">
        <v>0</v>
      </c>
      <c r="E117" s="127">
        <v>0</v>
      </c>
      <c r="F117" s="128">
        <v>0</v>
      </c>
      <c r="G117" s="186">
        <v>0</v>
      </c>
      <c r="H117" s="127">
        <v>0</v>
      </c>
      <c r="I117" s="179">
        <v>0</v>
      </c>
      <c r="J117" s="126">
        <v>0</v>
      </c>
      <c r="K117" s="127">
        <v>0</v>
      </c>
      <c r="L117" s="128">
        <v>0</v>
      </c>
      <c r="M117" s="186">
        <v>0</v>
      </c>
      <c r="N117" s="127">
        <v>0</v>
      </c>
      <c r="O117" s="179">
        <v>0</v>
      </c>
      <c r="P117" s="222">
        <f t="shared" ref="P117:R119" si="21">SUM(D25,G25,J25,P25,S25,V25,D57,G57,J57,M57,P57,V57,D88,G88,J88,M88,P88,S88,V88,D117,G117,J117,M117,S57,M25)</f>
        <v>0</v>
      </c>
      <c r="Q117" s="127">
        <f t="shared" si="21"/>
        <v>0</v>
      </c>
      <c r="R117" s="270">
        <f t="shared" si="21"/>
        <v>0</v>
      </c>
      <c r="S117" s="249"/>
      <c r="T117" s="249"/>
      <c r="U117" s="118"/>
      <c r="V117" s="249"/>
      <c r="W117" s="249"/>
      <c r="X117" s="118"/>
      <c r="Y117" s="249"/>
      <c r="Z117" s="249"/>
      <c r="AA117" s="118"/>
      <c r="AB117" s="249"/>
      <c r="AC117" s="249"/>
      <c r="AD117" s="118"/>
      <c r="AE117" s="249"/>
      <c r="AF117" s="249"/>
      <c r="AG117" s="118"/>
      <c r="AH117" s="249"/>
      <c r="AI117" s="249"/>
      <c r="AJ117" s="118"/>
      <c r="AK117" s="249"/>
      <c r="AL117" s="249"/>
      <c r="AM117" s="118"/>
      <c r="AN117" s="249"/>
      <c r="AO117" s="249"/>
      <c r="AP117" s="118"/>
    </row>
    <row r="118" spans="1:42" x14ac:dyDescent="0.25">
      <c r="A118" s="35">
        <v>13</v>
      </c>
      <c r="B118" s="83" t="s">
        <v>76</v>
      </c>
      <c r="C118" s="152" t="s">
        <v>166</v>
      </c>
      <c r="D118" s="126">
        <v>0</v>
      </c>
      <c r="E118" s="127">
        <v>0</v>
      </c>
      <c r="F118" s="128">
        <v>0</v>
      </c>
      <c r="G118" s="186">
        <v>0</v>
      </c>
      <c r="H118" s="127">
        <v>0</v>
      </c>
      <c r="I118" s="179">
        <v>0</v>
      </c>
      <c r="J118" s="126">
        <v>0</v>
      </c>
      <c r="K118" s="127">
        <v>0</v>
      </c>
      <c r="L118" s="128">
        <v>0</v>
      </c>
      <c r="M118" s="186">
        <v>0</v>
      </c>
      <c r="N118" s="127">
        <v>0</v>
      </c>
      <c r="O118" s="179">
        <v>0</v>
      </c>
      <c r="P118" s="222">
        <f t="shared" si="21"/>
        <v>0</v>
      </c>
      <c r="Q118" s="127">
        <f t="shared" si="21"/>
        <v>0</v>
      </c>
      <c r="R118" s="270">
        <f t="shared" si="21"/>
        <v>0</v>
      </c>
      <c r="S118" s="249"/>
      <c r="T118" s="249"/>
      <c r="U118" s="118"/>
      <c r="V118" s="249"/>
      <c r="W118" s="249"/>
      <c r="X118" s="118"/>
      <c r="Y118" s="249"/>
      <c r="Z118" s="249"/>
      <c r="AA118" s="118"/>
      <c r="AB118" s="249"/>
      <c r="AC118" s="249"/>
      <c r="AD118" s="118"/>
      <c r="AE118" s="249"/>
      <c r="AF118" s="249"/>
      <c r="AG118" s="118"/>
      <c r="AH118" s="249"/>
      <c r="AI118" s="249"/>
      <c r="AJ118" s="118"/>
      <c r="AK118" s="249"/>
      <c r="AL118" s="249"/>
      <c r="AM118" s="118"/>
      <c r="AN118" s="249"/>
      <c r="AO118" s="249"/>
      <c r="AP118" s="118"/>
    </row>
    <row r="119" spans="1:42" ht="30" x14ac:dyDescent="0.25">
      <c r="A119" s="35">
        <v>14</v>
      </c>
      <c r="B119" s="83" t="s">
        <v>157</v>
      </c>
      <c r="C119" s="82" t="s">
        <v>167</v>
      </c>
      <c r="D119" s="126">
        <v>0</v>
      </c>
      <c r="E119" s="127">
        <v>0</v>
      </c>
      <c r="F119" s="128">
        <v>0</v>
      </c>
      <c r="G119" s="186">
        <v>0</v>
      </c>
      <c r="H119" s="127">
        <v>0</v>
      </c>
      <c r="I119" s="179">
        <v>0</v>
      </c>
      <c r="J119" s="126">
        <v>0</v>
      </c>
      <c r="K119" s="127">
        <v>0</v>
      </c>
      <c r="L119" s="128">
        <v>0</v>
      </c>
      <c r="M119" s="186">
        <v>0</v>
      </c>
      <c r="N119" s="127">
        <v>0</v>
      </c>
      <c r="O119" s="179">
        <v>0</v>
      </c>
      <c r="P119" s="222">
        <f t="shared" si="21"/>
        <v>0</v>
      </c>
      <c r="Q119" s="127">
        <f t="shared" si="21"/>
        <v>0</v>
      </c>
      <c r="R119" s="270">
        <f t="shared" si="21"/>
        <v>0</v>
      </c>
      <c r="S119" s="249"/>
      <c r="T119" s="249"/>
      <c r="U119" s="118"/>
      <c r="V119" s="249"/>
      <c r="W119" s="249"/>
      <c r="X119" s="118"/>
      <c r="Y119" s="249"/>
      <c r="Z119" s="249"/>
      <c r="AA119" s="118"/>
      <c r="AB119" s="249"/>
      <c r="AC119" s="249"/>
      <c r="AD119" s="118"/>
      <c r="AE119" s="249"/>
      <c r="AF119" s="249"/>
      <c r="AG119" s="118"/>
      <c r="AH119" s="249"/>
      <c r="AI119" s="249"/>
      <c r="AJ119" s="118"/>
      <c r="AK119" s="249"/>
      <c r="AL119" s="249"/>
      <c r="AM119" s="118"/>
      <c r="AN119" s="249"/>
      <c r="AO119" s="249"/>
      <c r="AP119" s="118"/>
    </row>
    <row r="120" spans="1:42" x14ac:dyDescent="0.25">
      <c r="A120" s="35"/>
      <c r="B120" s="153" t="s">
        <v>49</v>
      </c>
      <c r="C120" s="153"/>
      <c r="D120" s="133">
        <f>SUM(D117:D119,D111,D112,D114,D115)</f>
        <v>0</v>
      </c>
      <c r="E120" s="134">
        <f>SUM(E117:E119,E115,E114,E112,E111)</f>
        <v>0</v>
      </c>
      <c r="F120" s="140">
        <f>SUM(F117:F119,F115,F114,F112,F111)</f>
        <v>0</v>
      </c>
      <c r="G120" s="136">
        <f>SUM(G117:G119,G111,G112,G114,G115)</f>
        <v>0</v>
      </c>
      <c r="H120" s="134">
        <f>SUM(H117:H119,H115,H114,H112,H111)</f>
        <v>0</v>
      </c>
      <c r="I120" s="182">
        <f>SUM(I117:I119,I115,I114,I112,I111)</f>
        <v>0</v>
      </c>
      <c r="J120" s="133">
        <f>SUM(J117:J119,J111,J112,J114,J115)</f>
        <v>0</v>
      </c>
      <c r="K120" s="134">
        <f>SUM(K117:K119,K115,K114,K112,K111)</f>
        <v>0</v>
      </c>
      <c r="L120" s="140">
        <f>SUM(L117:L119,L115,L114,L112,L111)</f>
        <v>0</v>
      </c>
      <c r="M120" s="136">
        <f>SUM(M117:M119,M111,M112,M114,M115)</f>
        <v>0</v>
      </c>
      <c r="N120" s="134">
        <f>SUM(N117:N119,N115,N114,N112,N111)</f>
        <v>0</v>
      </c>
      <c r="O120" s="182">
        <f>SUM(O117:O119,O115,O114,O112,O111)</f>
        <v>0</v>
      </c>
      <c r="P120" s="206">
        <f>SUM(P117:P119,P111,P112,P114,P115)</f>
        <v>287924841</v>
      </c>
      <c r="Q120" s="134">
        <f>SUM(Q117:Q119,Q115,Q114,Q112,Q111)</f>
        <v>0</v>
      </c>
      <c r="R120" s="212">
        <f>SUM(R117:R119,R115,R114,R112,R111)</f>
        <v>0</v>
      </c>
      <c r="S120" s="249"/>
      <c r="T120" s="249"/>
      <c r="U120" s="118"/>
      <c r="V120" s="249"/>
      <c r="W120" s="249"/>
      <c r="X120" s="118"/>
      <c r="Y120" s="249"/>
      <c r="Z120" s="249"/>
      <c r="AA120" s="118"/>
      <c r="AB120" s="249"/>
      <c r="AC120" s="249"/>
      <c r="AD120" s="118"/>
      <c r="AE120" s="249"/>
      <c r="AF120" s="249"/>
      <c r="AG120" s="118"/>
      <c r="AH120" s="249"/>
      <c r="AI120" s="249"/>
      <c r="AJ120" s="118"/>
      <c r="AK120" s="249"/>
      <c r="AL120" s="249"/>
      <c r="AM120" s="118"/>
      <c r="AN120" s="249"/>
      <c r="AO120" s="249"/>
      <c r="AP120" s="118"/>
    </row>
    <row r="121" spans="1:42" ht="30" thickBot="1" x14ac:dyDescent="0.3">
      <c r="A121" s="35"/>
      <c r="B121" s="153" t="s">
        <v>102</v>
      </c>
      <c r="C121" s="153"/>
      <c r="D121" s="133">
        <f>SUM(D120,D108,D103)</f>
        <v>0</v>
      </c>
      <c r="E121" s="134">
        <f>SUM(E120,E108,E103)</f>
        <v>100000</v>
      </c>
      <c r="F121" s="140">
        <f>SUM(F103,F108,F120)</f>
        <v>0</v>
      </c>
      <c r="G121" s="136">
        <f>SUM(G120,G108,G103)</f>
        <v>9036</v>
      </c>
      <c r="H121" s="134">
        <f>SUM(H120,H108,H103)</f>
        <v>0</v>
      </c>
      <c r="I121" s="182">
        <f>SUM(I103,I108,I120)</f>
        <v>0</v>
      </c>
      <c r="J121" s="133">
        <f>SUM(J120,J108,J103)</f>
        <v>121000000</v>
      </c>
      <c r="K121" s="134">
        <f>SUM(K120,K108,K103)</f>
        <v>30000000</v>
      </c>
      <c r="L121" s="140">
        <f>SUM(L103,L108,L120)</f>
        <v>0</v>
      </c>
      <c r="M121" s="136">
        <f>SUM(M120,M108,M103)</f>
        <v>0</v>
      </c>
      <c r="N121" s="134">
        <f>SUM(N120,N108,N103)</f>
        <v>1646059.7</v>
      </c>
      <c r="O121" s="182">
        <f>SUM(O103,O108,O120)</f>
        <v>0</v>
      </c>
      <c r="P121" s="208">
        <f>SUM(P120,P108,P103)</f>
        <v>1925661456.95</v>
      </c>
      <c r="Q121" s="209">
        <f>SUM(Q120,Q108,Q103)</f>
        <v>910260334.70000005</v>
      </c>
      <c r="R121" s="223">
        <f>SUM(R103,R108,R120)</f>
        <v>0</v>
      </c>
      <c r="S121" s="249"/>
      <c r="T121" s="249"/>
      <c r="U121" s="118"/>
      <c r="V121" s="249"/>
      <c r="W121" s="249"/>
      <c r="X121" s="118"/>
      <c r="Y121" s="249"/>
      <c r="Z121" s="249"/>
      <c r="AA121" s="118"/>
      <c r="AB121" s="249"/>
      <c r="AC121" s="249"/>
      <c r="AD121" s="118"/>
      <c r="AE121" s="249"/>
      <c r="AF121" s="249"/>
      <c r="AG121" s="118"/>
      <c r="AH121" s="249"/>
      <c r="AI121" s="249"/>
      <c r="AJ121" s="118"/>
      <c r="AK121" s="249"/>
      <c r="AL121" s="249"/>
      <c r="AM121" s="118"/>
      <c r="AN121" s="249"/>
      <c r="AO121" s="249"/>
      <c r="AP121" s="118"/>
    </row>
    <row r="122" spans="1:42" ht="15.75" thickTop="1" x14ac:dyDescent="0.25">
      <c r="A122" s="35"/>
      <c r="B122" s="153"/>
      <c r="C122" s="153"/>
      <c r="D122" s="249"/>
      <c r="E122" s="249"/>
      <c r="F122" s="118"/>
      <c r="G122" s="249"/>
      <c r="H122" s="249"/>
      <c r="I122" s="118"/>
      <c r="J122" s="249"/>
      <c r="K122" s="249"/>
      <c r="L122" s="118"/>
      <c r="M122" s="249"/>
      <c r="N122" s="249"/>
      <c r="O122" s="118"/>
      <c r="P122" s="249"/>
      <c r="Q122" s="249"/>
      <c r="R122" s="118"/>
      <c r="S122" s="249"/>
      <c r="T122" s="249"/>
      <c r="U122" s="118"/>
      <c r="V122" s="249"/>
      <c r="W122" s="249"/>
      <c r="X122" s="118"/>
      <c r="Y122" s="249"/>
      <c r="Z122" s="249"/>
      <c r="AA122" s="118"/>
      <c r="AB122" s="249"/>
      <c r="AC122" s="249"/>
      <c r="AD122" s="118"/>
      <c r="AE122" s="249"/>
      <c r="AF122" s="249"/>
      <c r="AG122" s="118"/>
      <c r="AH122" s="249"/>
      <c r="AI122" s="249"/>
      <c r="AJ122" s="118"/>
      <c r="AK122" s="249"/>
      <c r="AL122" s="249"/>
      <c r="AM122" s="118"/>
      <c r="AN122" s="249"/>
      <c r="AO122" s="249"/>
      <c r="AP122" s="118"/>
    </row>
    <row r="123" spans="1:42" ht="15.75" thickBot="1" x14ac:dyDescent="0.3">
      <c r="A123" s="35"/>
      <c r="B123" s="153"/>
      <c r="C123" s="153"/>
      <c r="D123" s="249"/>
      <c r="E123" s="249"/>
      <c r="F123" s="118"/>
      <c r="G123" s="249"/>
      <c r="H123" s="249"/>
      <c r="I123" s="118"/>
      <c r="J123" s="249"/>
      <c r="K123" s="249"/>
      <c r="L123" s="118"/>
      <c r="M123" s="249"/>
      <c r="N123" s="249"/>
      <c r="O123" s="118"/>
      <c r="P123" s="249"/>
      <c r="Q123" s="249"/>
      <c r="R123" s="118"/>
      <c r="S123" s="249"/>
      <c r="T123" s="249"/>
      <c r="U123" s="118"/>
      <c r="V123" s="249"/>
      <c r="W123" s="249"/>
      <c r="X123" s="118"/>
      <c r="Y123" s="249"/>
      <c r="Z123" s="249"/>
      <c r="AA123" s="118"/>
    </row>
    <row r="124" spans="1:42" ht="15.75" thickBot="1" x14ac:dyDescent="0.3">
      <c r="A124" s="156"/>
      <c r="B124" s="153"/>
      <c r="C124" s="675" t="s">
        <v>334</v>
      </c>
      <c r="D124" s="644" t="s">
        <v>87</v>
      </c>
      <c r="E124" s="644"/>
      <c r="F124" s="644"/>
      <c r="G124" s="644"/>
      <c r="H124" s="644"/>
      <c r="I124" s="644"/>
      <c r="J124" s="644" t="s">
        <v>88</v>
      </c>
      <c r="K124" s="644"/>
      <c r="L124" s="644"/>
      <c r="M124" s="644"/>
      <c r="N124" s="644"/>
      <c r="O124" s="644"/>
      <c r="P124" s="644"/>
      <c r="Q124" s="644"/>
      <c r="R124" s="644"/>
      <c r="S124" s="644"/>
      <c r="T124" s="644"/>
      <c r="U124" s="644"/>
      <c r="V124" s="249"/>
      <c r="W124" s="249"/>
      <c r="X124" s="118"/>
      <c r="Y124" s="249"/>
      <c r="Z124" s="249"/>
      <c r="AA124" s="118"/>
    </row>
    <row r="125" spans="1:42" ht="40.5" customHeight="1" x14ac:dyDescent="0.25">
      <c r="A125" s="156"/>
      <c r="B125" s="153"/>
      <c r="C125" s="675"/>
      <c r="D125" s="604" t="s">
        <v>280</v>
      </c>
      <c r="E125" s="604"/>
      <c r="F125" s="605"/>
      <c r="G125" s="609" t="s">
        <v>278</v>
      </c>
      <c r="H125" s="610"/>
      <c r="I125" s="611"/>
      <c r="J125" s="604" t="s">
        <v>280</v>
      </c>
      <c r="K125" s="604"/>
      <c r="L125" s="605"/>
      <c r="M125" s="606" t="s">
        <v>291</v>
      </c>
      <c r="N125" s="604"/>
      <c r="O125" s="607"/>
      <c r="P125" s="608" t="s">
        <v>292</v>
      </c>
      <c r="Q125" s="604"/>
      <c r="R125" s="605"/>
      <c r="S125" s="609" t="s">
        <v>278</v>
      </c>
      <c r="T125" s="610"/>
      <c r="U125" s="611"/>
      <c r="V125" s="249"/>
      <c r="W125" s="249"/>
      <c r="X125" s="118"/>
      <c r="Y125" s="249"/>
      <c r="Z125" s="249"/>
      <c r="AA125" s="118"/>
    </row>
    <row r="126" spans="1:42" ht="61.5" x14ac:dyDescent="0.25">
      <c r="A126" s="156"/>
      <c r="B126" s="153"/>
      <c r="C126" s="195" t="s">
        <v>124</v>
      </c>
      <c r="D126" s="617" t="s">
        <v>339</v>
      </c>
      <c r="E126" s="598"/>
      <c r="F126" s="600"/>
      <c r="G126" s="601"/>
      <c r="H126" s="602"/>
      <c r="I126" s="603"/>
      <c r="J126" s="597" t="s">
        <v>339</v>
      </c>
      <c r="K126" s="598"/>
      <c r="L126" s="598"/>
      <c r="M126" s="599" t="s">
        <v>361</v>
      </c>
      <c r="N126" s="598"/>
      <c r="O126" s="598"/>
      <c r="P126" s="599" t="s">
        <v>362</v>
      </c>
      <c r="Q126" s="598"/>
      <c r="R126" s="600"/>
      <c r="S126" s="601"/>
      <c r="T126" s="602"/>
      <c r="U126" s="603"/>
      <c r="V126" s="249"/>
      <c r="W126" s="249"/>
      <c r="X126" s="118"/>
      <c r="Y126" s="249"/>
      <c r="Z126" s="249"/>
      <c r="AA126" s="118"/>
    </row>
    <row r="127" spans="1:42" ht="89.25" customHeight="1" x14ac:dyDescent="0.25">
      <c r="A127" s="148" t="s">
        <v>40</v>
      </c>
      <c r="B127" s="149" t="s">
        <v>124</v>
      </c>
      <c r="C127" s="194" t="s">
        <v>142</v>
      </c>
      <c r="D127" s="228" t="s">
        <v>159</v>
      </c>
      <c r="E127" s="228" t="s">
        <v>160</v>
      </c>
      <c r="F127" s="229" t="s">
        <v>161</v>
      </c>
      <c r="G127" s="237" t="s">
        <v>159</v>
      </c>
      <c r="H127" s="233" t="s">
        <v>160</v>
      </c>
      <c r="I127" s="305" t="s">
        <v>161</v>
      </c>
      <c r="J127" s="228" t="s">
        <v>159</v>
      </c>
      <c r="K127" s="228" t="s">
        <v>160</v>
      </c>
      <c r="L127" s="229" t="s">
        <v>161</v>
      </c>
      <c r="M127" s="306" t="s">
        <v>159</v>
      </c>
      <c r="N127" s="228" t="s">
        <v>160</v>
      </c>
      <c r="O127" s="231" t="s">
        <v>161</v>
      </c>
      <c r="P127" s="227" t="s">
        <v>159</v>
      </c>
      <c r="Q127" s="307" t="s">
        <v>160</v>
      </c>
      <c r="R127" s="229" t="s">
        <v>161</v>
      </c>
      <c r="S127" s="237" t="s">
        <v>159</v>
      </c>
      <c r="T127" s="233" t="s">
        <v>160</v>
      </c>
      <c r="U127" s="305" t="s">
        <v>161</v>
      </c>
      <c r="V127" s="249"/>
      <c r="W127" s="249"/>
      <c r="X127" s="118"/>
      <c r="Y127" s="249"/>
      <c r="Z127" s="249"/>
      <c r="AA127" s="118"/>
    </row>
    <row r="128" spans="1:42" ht="30" x14ac:dyDescent="0.25">
      <c r="A128" s="35" t="s">
        <v>11</v>
      </c>
      <c r="B128" s="83" t="s">
        <v>55</v>
      </c>
      <c r="D128" s="572"/>
      <c r="E128" s="572"/>
      <c r="F128" s="573"/>
      <c r="G128" s="612"/>
      <c r="H128" s="572"/>
      <c r="I128" s="613"/>
      <c r="J128" s="572"/>
      <c r="K128" s="572"/>
      <c r="L128" s="573"/>
      <c r="M128" s="571"/>
      <c r="N128" s="572"/>
      <c r="O128" s="575"/>
      <c r="P128" s="576"/>
      <c r="Q128" s="572"/>
      <c r="R128" s="573"/>
      <c r="S128" s="612"/>
      <c r="T128" s="572"/>
      <c r="U128" s="613"/>
      <c r="V128" s="249"/>
      <c r="W128" s="249"/>
      <c r="X128" s="118"/>
      <c r="Y128" s="249"/>
      <c r="Z128" s="249"/>
      <c r="AA128" s="118"/>
    </row>
    <row r="129" spans="1:27" ht="30" x14ac:dyDescent="0.25">
      <c r="A129" s="35">
        <v>1</v>
      </c>
      <c r="B129" s="83" t="s">
        <v>143</v>
      </c>
      <c r="C129" s="152" t="s">
        <v>144</v>
      </c>
      <c r="D129" s="127">
        <v>0</v>
      </c>
      <c r="E129" s="127">
        <v>0</v>
      </c>
      <c r="F129" s="179">
        <v>0</v>
      </c>
      <c r="G129" s="204">
        <f t="shared" ref="G129:I134" si="22">D129</f>
        <v>0</v>
      </c>
      <c r="H129" s="131">
        <f t="shared" si="22"/>
        <v>0</v>
      </c>
      <c r="I129" s="205">
        <f t="shared" si="22"/>
        <v>0</v>
      </c>
      <c r="J129" s="127">
        <v>0</v>
      </c>
      <c r="K129" s="127">
        <v>0</v>
      </c>
      <c r="L129" s="179">
        <v>0</v>
      </c>
      <c r="M129" s="126">
        <v>0</v>
      </c>
      <c r="N129" s="127">
        <v>0</v>
      </c>
      <c r="O129" s="128">
        <v>0</v>
      </c>
      <c r="P129" s="186">
        <v>0</v>
      </c>
      <c r="Q129" s="127">
        <v>600000</v>
      </c>
      <c r="R129" s="179">
        <v>0</v>
      </c>
      <c r="S129" s="204">
        <f t="shared" ref="S129:U134" si="23">SUM(J129,M129,P129)</f>
        <v>0</v>
      </c>
      <c r="T129" s="131">
        <f t="shared" si="23"/>
        <v>600000</v>
      </c>
      <c r="U129" s="205">
        <f t="shared" si="23"/>
        <v>0</v>
      </c>
      <c r="V129" s="249"/>
      <c r="W129" s="249"/>
      <c r="X129" s="118"/>
      <c r="Y129" s="249"/>
      <c r="Z129" s="249"/>
      <c r="AA129" s="118"/>
    </row>
    <row r="130" spans="1:27" ht="30" x14ac:dyDescent="0.25">
      <c r="A130" s="35"/>
      <c r="B130" s="83" t="s">
        <v>145</v>
      </c>
      <c r="C130" s="152"/>
      <c r="D130" s="127"/>
      <c r="E130" s="127"/>
      <c r="F130" s="179"/>
      <c r="G130" s="204">
        <f t="shared" si="22"/>
        <v>0</v>
      </c>
      <c r="H130" s="131">
        <f t="shared" si="22"/>
        <v>0</v>
      </c>
      <c r="I130" s="205">
        <f t="shared" si="22"/>
        <v>0</v>
      </c>
      <c r="J130" s="127"/>
      <c r="K130" s="127"/>
      <c r="L130" s="179"/>
      <c r="M130" s="126"/>
      <c r="N130" s="127"/>
      <c r="O130" s="128"/>
      <c r="P130" s="186"/>
      <c r="Q130" s="127"/>
      <c r="R130" s="179"/>
      <c r="S130" s="204">
        <f t="shared" si="23"/>
        <v>0</v>
      </c>
      <c r="T130" s="131">
        <f t="shared" si="23"/>
        <v>0</v>
      </c>
      <c r="U130" s="205">
        <f t="shared" si="23"/>
        <v>0</v>
      </c>
      <c r="V130" s="249"/>
      <c r="W130" s="249"/>
      <c r="X130" s="118"/>
      <c r="Y130" s="249"/>
      <c r="Z130" s="249"/>
      <c r="AA130" s="118"/>
    </row>
    <row r="131" spans="1:27" x14ac:dyDescent="0.25">
      <c r="A131" s="35">
        <v>2</v>
      </c>
      <c r="B131" s="83" t="s">
        <v>57</v>
      </c>
      <c r="C131" s="152" t="s">
        <v>146</v>
      </c>
      <c r="D131" s="127">
        <v>0</v>
      </c>
      <c r="E131" s="127">
        <v>0</v>
      </c>
      <c r="F131" s="179">
        <v>0</v>
      </c>
      <c r="G131" s="204">
        <f t="shared" si="22"/>
        <v>0</v>
      </c>
      <c r="H131" s="131">
        <f t="shared" si="22"/>
        <v>0</v>
      </c>
      <c r="I131" s="205">
        <f t="shared" si="22"/>
        <v>0</v>
      </c>
      <c r="J131" s="127">
        <v>0</v>
      </c>
      <c r="K131" s="127">
        <v>0</v>
      </c>
      <c r="L131" s="179">
        <v>0</v>
      </c>
      <c r="M131" s="126">
        <v>0</v>
      </c>
      <c r="N131" s="127">
        <v>0</v>
      </c>
      <c r="O131" s="128">
        <v>0</v>
      </c>
      <c r="P131" s="186">
        <v>0</v>
      </c>
      <c r="Q131" s="127">
        <v>0</v>
      </c>
      <c r="R131" s="179">
        <v>0</v>
      </c>
      <c r="S131" s="204">
        <f t="shared" si="23"/>
        <v>0</v>
      </c>
      <c r="T131" s="131">
        <f t="shared" si="23"/>
        <v>0</v>
      </c>
      <c r="U131" s="205">
        <f t="shared" si="23"/>
        <v>0</v>
      </c>
      <c r="V131" s="249"/>
      <c r="W131" s="249"/>
      <c r="X131" s="118"/>
      <c r="Y131" s="249"/>
      <c r="Z131" s="249"/>
      <c r="AA131" s="118"/>
    </row>
    <row r="132" spans="1:27" x14ac:dyDescent="0.25">
      <c r="A132" s="35">
        <v>3</v>
      </c>
      <c r="B132" s="83" t="s">
        <v>147</v>
      </c>
      <c r="C132" s="152" t="s">
        <v>148</v>
      </c>
      <c r="D132" s="127">
        <v>0</v>
      </c>
      <c r="E132" s="127">
        <v>0</v>
      </c>
      <c r="F132" s="179">
        <v>0</v>
      </c>
      <c r="G132" s="204">
        <f t="shared" si="22"/>
        <v>0</v>
      </c>
      <c r="H132" s="131">
        <f t="shared" si="22"/>
        <v>0</v>
      </c>
      <c r="I132" s="205">
        <f t="shared" si="22"/>
        <v>0</v>
      </c>
      <c r="J132" s="127">
        <v>0</v>
      </c>
      <c r="K132" s="127">
        <v>0</v>
      </c>
      <c r="L132" s="179">
        <v>0</v>
      </c>
      <c r="M132" s="126">
        <v>25000</v>
      </c>
      <c r="N132" s="127">
        <v>0</v>
      </c>
      <c r="O132" s="128">
        <v>0</v>
      </c>
      <c r="P132" s="186">
        <v>3500000</v>
      </c>
      <c r="Q132" s="127">
        <v>31000</v>
      </c>
      <c r="R132" s="179">
        <v>0</v>
      </c>
      <c r="S132" s="204">
        <f t="shared" si="23"/>
        <v>3525000</v>
      </c>
      <c r="T132" s="131">
        <f t="shared" si="23"/>
        <v>31000</v>
      </c>
      <c r="U132" s="205">
        <f t="shared" si="23"/>
        <v>0</v>
      </c>
      <c r="V132" s="249"/>
      <c r="W132" s="249"/>
      <c r="X132" s="118"/>
      <c r="Y132" s="249"/>
      <c r="Z132" s="249"/>
      <c r="AA132" s="118"/>
    </row>
    <row r="133" spans="1:27" ht="30" x14ac:dyDescent="0.25">
      <c r="A133" s="35">
        <v>4</v>
      </c>
      <c r="B133" s="83" t="s">
        <v>149</v>
      </c>
      <c r="C133" s="152" t="s">
        <v>150</v>
      </c>
      <c r="D133" s="127">
        <v>0</v>
      </c>
      <c r="E133" s="127">
        <v>0</v>
      </c>
      <c r="F133" s="179">
        <v>0</v>
      </c>
      <c r="G133" s="204">
        <f t="shared" si="22"/>
        <v>0</v>
      </c>
      <c r="H133" s="131">
        <f t="shared" si="22"/>
        <v>0</v>
      </c>
      <c r="I133" s="205">
        <f t="shared" si="22"/>
        <v>0</v>
      </c>
      <c r="J133" s="127">
        <v>0</v>
      </c>
      <c r="K133" s="127">
        <v>0</v>
      </c>
      <c r="L133" s="179">
        <v>0</v>
      </c>
      <c r="M133" s="126">
        <v>0</v>
      </c>
      <c r="N133" s="127">
        <v>0</v>
      </c>
      <c r="O133" s="128">
        <v>0</v>
      </c>
      <c r="P133" s="186">
        <v>0</v>
      </c>
      <c r="Q133" s="127">
        <v>0</v>
      </c>
      <c r="R133" s="179">
        <v>0</v>
      </c>
      <c r="S133" s="204">
        <f t="shared" si="23"/>
        <v>0</v>
      </c>
      <c r="T133" s="131">
        <f t="shared" si="23"/>
        <v>0</v>
      </c>
      <c r="U133" s="205">
        <f t="shared" si="23"/>
        <v>0</v>
      </c>
      <c r="V133" s="249"/>
      <c r="W133" s="249"/>
      <c r="X133" s="118"/>
      <c r="Y133" s="249"/>
      <c r="Z133" s="249"/>
      <c r="AA133" s="118"/>
    </row>
    <row r="134" spans="1:27" x14ac:dyDescent="0.25">
      <c r="A134" s="35"/>
      <c r="B134" s="153" t="s">
        <v>61</v>
      </c>
      <c r="C134" s="155"/>
      <c r="D134" s="134">
        <f>SUM(D131:D133,D129)</f>
        <v>0</v>
      </c>
      <c r="E134" s="134">
        <f>SUM(E131:E133,E129)</f>
        <v>0</v>
      </c>
      <c r="F134" s="137">
        <f>SUM(F131:F133,F129)</f>
        <v>0</v>
      </c>
      <c r="G134" s="204">
        <f t="shared" si="22"/>
        <v>0</v>
      </c>
      <c r="H134" s="131">
        <f t="shared" si="22"/>
        <v>0</v>
      </c>
      <c r="I134" s="205">
        <f t="shared" si="22"/>
        <v>0</v>
      </c>
      <c r="J134" s="134">
        <f t="shared" ref="J134:R134" si="24">SUM(J131:J133,J129)</f>
        <v>0</v>
      </c>
      <c r="K134" s="134">
        <f t="shared" si="24"/>
        <v>0</v>
      </c>
      <c r="L134" s="137">
        <f t="shared" si="24"/>
        <v>0</v>
      </c>
      <c r="M134" s="133">
        <f t="shared" si="24"/>
        <v>25000</v>
      </c>
      <c r="N134" s="134">
        <f t="shared" si="24"/>
        <v>0</v>
      </c>
      <c r="O134" s="135">
        <f t="shared" si="24"/>
        <v>0</v>
      </c>
      <c r="P134" s="136">
        <f t="shared" si="24"/>
        <v>3500000</v>
      </c>
      <c r="Q134" s="134">
        <f t="shared" si="24"/>
        <v>631000</v>
      </c>
      <c r="R134" s="137">
        <f t="shared" si="24"/>
        <v>0</v>
      </c>
      <c r="S134" s="204">
        <f t="shared" si="23"/>
        <v>3525000</v>
      </c>
      <c r="T134" s="131">
        <f t="shared" si="23"/>
        <v>631000</v>
      </c>
      <c r="U134" s="205">
        <f t="shared" si="23"/>
        <v>0</v>
      </c>
      <c r="V134" s="249"/>
      <c r="W134" s="249"/>
      <c r="X134" s="118"/>
      <c r="Y134" s="249"/>
      <c r="Z134" s="249"/>
      <c r="AA134" s="118"/>
    </row>
    <row r="135" spans="1:27" ht="30" x14ac:dyDescent="0.25">
      <c r="A135" s="35" t="s">
        <v>50</v>
      </c>
      <c r="B135" s="83" t="s">
        <v>62</v>
      </c>
      <c r="C135" s="152"/>
      <c r="D135" s="572"/>
      <c r="E135" s="572"/>
      <c r="F135" s="573"/>
      <c r="G135" s="612"/>
      <c r="H135" s="572"/>
      <c r="I135" s="613"/>
      <c r="J135" s="572"/>
      <c r="K135" s="572"/>
      <c r="L135" s="573"/>
      <c r="M135" s="571"/>
      <c r="N135" s="572"/>
      <c r="O135" s="575"/>
      <c r="P135" s="576"/>
      <c r="Q135" s="572"/>
      <c r="R135" s="573"/>
      <c r="S135" s="612"/>
      <c r="T135" s="572"/>
      <c r="U135" s="613"/>
      <c r="V135" s="249"/>
      <c r="W135" s="249"/>
      <c r="X135" s="118"/>
      <c r="Y135" s="249"/>
      <c r="Z135" s="249"/>
      <c r="AA135" s="118"/>
    </row>
    <row r="136" spans="1:27" ht="30" x14ac:dyDescent="0.25">
      <c r="A136" s="35">
        <v>5</v>
      </c>
      <c r="B136" s="83" t="s">
        <v>71</v>
      </c>
      <c r="C136" s="152" t="s">
        <v>151</v>
      </c>
      <c r="D136" s="127">
        <v>0</v>
      </c>
      <c r="E136" s="127">
        <v>0</v>
      </c>
      <c r="F136" s="179">
        <v>0</v>
      </c>
      <c r="G136" s="204">
        <f t="shared" ref="G136:I139" si="25">D136</f>
        <v>0</v>
      </c>
      <c r="H136" s="131">
        <f t="shared" si="25"/>
        <v>0</v>
      </c>
      <c r="I136" s="205">
        <f t="shared" si="25"/>
        <v>0</v>
      </c>
      <c r="J136" s="127">
        <v>0</v>
      </c>
      <c r="K136" s="127">
        <v>0</v>
      </c>
      <c r="L136" s="179">
        <v>0</v>
      </c>
      <c r="M136" s="126">
        <v>0</v>
      </c>
      <c r="N136" s="127">
        <v>0</v>
      </c>
      <c r="O136" s="128">
        <v>0</v>
      </c>
      <c r="P136" s="186">
        <v>0</v>
      </c>
      <c r="Q136" s="127">
        <v>0</v>
      </c>
      <c r="R136" s="179">
        <v>0</v>
      </c>
      <c r="S136" s="204">
        <f t="shared" ref="S136:U139" si="26">SUM(J136,M136,P136)</f>
        <v>0</v>
      </c>
      <c r="T136" s="131">
        <f t="shared" si="26"/>
        <v>0</v>
      </c>
      <c r="U136" s="205">
        <f t="shared" si="26"/>
        <v>0</v>
      </c>
      <c r="V136" s="249"/>
      <c r="W136" s="249"/>
      <c r="X136" s="118"/>
      <c r="Y136" s="249"/>
      <c r="Z136" s="249"/>
      <c r="AA136" s="118"/>
    </row>
    <row r="137" spans="1:27" x14ac:dyDescent="0.25">
      <c r="A137" s="35">
        <v>6</v>
      </c>
      <c r="B137" s="83" t="s">
        <v>152</v>
      </c>
      <c r="C137" s="152" t="s">
        <v>153</v>
      </c>
      <c r="D137" s="127">
        <v>0</v>
      </c>
      <c r="E137" s="127">
        <v>0</v>
      </c>
      <c r="F137" s="179">
        <v>0</v>
      </c>
      <c r="G137" s="204">
        <f t="shared" si="25"/>
        <v>0</v>
      </c>
      <c r="H137" s="131">
        <f t="shared" si="25"/>
        <v>0</v>
      </c>
      <c r="I137" s="205">
        <f t="shared" si="25"/>
        <v>0</v>
      </c>
      <c r="J137" s="127">
        <v>0</v>
      </c>
      <c r="K137" s="127">
        <v>0</v>
      </c>
      <c r="L137" s="179">
        <v>0</v>
      </c>
      <c r="M137" s="126">
        <v>0</v>
      </c>
      <c r="N137" s="127">
        <v>0</v>
      </c>
      <c r="O137" s="128">
        <v>0</v>
      </c>
      <c r="P137" s="186">
        <v>0</v>
      </c>
      <c r="Q137" s="127">
        <v>0</v>
      </c>
      <c r="R137" s="179">
        <v>0</v>
      </c>
      <c r="S137" s="204">
        <f t="shared" si="26"/>
        <v>0</v>
      </c>
      <c r="T137" s="131">
        <f t="shared" si="26"/>
        <v>0</v>
      </c>
      <c r="U137" s="205">
        <f t="shared" si="26"/>
        <v>0</v>
      </c>
    </row>
    <row r="138" spans="1:27" ht="30" x14ac:dyDescent="0.25">
      <c r="A138" s="35">
        <v>7</v>
      </c>
      <c r="B138" s="83" t="s">
        <v>73</v>
      </c>
      <c r="C138" s="152" t="s">
        <v>154</v>
      </c>
      <c r="D138" s="127">
        <v>0</v>
      </c>
      <c r="E138" s="127">
        <v>0</v>
      </c>
      <c r="F138" s="179">
        <v>0</v>
      </c>
      <c r="G138" s="204">
        <f t="shared" si="25"/>
        <v>0</v>
      </c>
      <c r="H138" s="131">
        <f t="shared" si="25"/>
        <v>0</v>
      </c>
      <c r="I138" s="205">
        <f t="shared" si="25"/>
        <v>0</v>
      </c>
      <c r="J138" s="127">
        <v>0</v>
      </c>
      <c r="K138" s="127">
        <v>0</v>
      </c>
      <c r="L138" s="179">
        <v>0</v>
      </c>
      <c r="M138" s="126">
        <v>0</v>
      </c>
      <c r="N138" s="127">
        <v>0</v>
      </c>
      <c r="O138" s="128">
        <v>0</v>
      </c>
      <c r="P138" s="186">
        <v>0</v>
      </c>
      <c r="Q138" s="127">
        <v>0</v>
      </c>
      <c r="R138" s="179">
        <v>0</v>
      </c>
      <c r="S138" s="204">
        <f t="shared" si="26"/>
        <v>0</v>
      </c>
      <c r="T138" s="131">
        <f t="shared" si="26"/>
        <v>0</v>
      </c>
      <c r="U138" s="205">
        <f t="shared" si="26"/>
        <v>0</v>
      </c>
    </row>
    <row r="139" spans="1:27" x14ac:dyDescent="0.25">
      <c r="A139" s="35"/>
      <c r="B139" s="153" t="s">
        <v>69</v>
      </c>
      <c r="C139" s="155"/>
      <c r="D139" s="134">
        <f>SUM(D136:D138)</f>
        <v>0</v>
      </c>
      <c r="E139" s="134">
        <f>SUM(E136:E138)</f>
        <v>0</v>
      </c>
      <c r="F139" s="137">
        <f>SUM(F136:F138)</f>
        <v>0</v>
      </c>
      <c r="G139" s="204">
        <f t="shared" si="25"/>
        <v>0</v>
      </c>
      <c r="H139" s="131">
        <f t="shared" si="25"/>
        <v>0</v>
      </c>
      <c r="I139" s="205">
        <f t="shared" si="25"/>
        <v>0</v>
      </c>
      <c r="J139" s="134">
        <f t="shared" ref="J139:R139" si="27">SUM(J136:J138)</f>
        <v>0</v>
      </c>
      <c r="K139" s="134">
        <f t="shared" si="27"/>
        <v>0</v>
      </c>
      <c r="L139" s="137">
        <f t="shared" si="27"/>
        <v>0</v>
      </c>
      <c r="M139" s="133">
        <f t="shared" si="27"/>
        <v>0</v>
      </c>
      <c r="N139" s="134">
        <f t="shared" si="27"/>
        <v>0</v>
      </c>
      <c r="O139" s="135">
        <f t="shared" si="27"/>
        <v>0</v>
      </c>
      <c r="P139" s="136">
        <f t="shared" si="27"/>
        <v>0</v>
      </c>
      <c r="Q139" s="134">
        <f t="shared" si="27"/>
        <v>0</v>
      </c>
      <c r="R139" s="137">
        <f t="shared" si="27"/>
        <v>0</v>
      </c>
      <c r="S139" s="204">
        <f t="shared" si="26"/>
        <v>0</v>
      </c>
      <c r="T139" s="131">
        <f t="shared" si="26"/>
        <v>0</v>
      </c>
      <c r="U139" s="205">
        <f t="shared" si="26"/>
        <v>0</v>
      </c>
    </row>
    <row r="140" spans="1:27" ht="30" x14ac:dyDescent="0.25">
      <c r="A140" s="35" t="s">
        <v>53</v>
      </c>
      <c r="B140" s="83" t="s">
        <v>89</v>
      </c>
      <c r="C140" s="152"/>
      <c r="D140" s="572"/>
      <c r="E140" s="572"/>
      <c r="F140" s="573"/>
      <c r="G140" s="612"/>
      <c r="H140" s="572"/>
      <c r="I140" s="613"/>
      <c r="J140" s="572"/>
      <c r="K140" s="572"/>
      <c r="L140" s="573"/>
      <c r="M140" s="571"/>
      <c r="N140" s="572"/>
      <c r="O140" s="575"/>
      <c r="P140" s="576"/>
      <c r="Q140" s="572"/>
      <c r="R140" s="573"/>
      <c r="S140" s="612"/>
      <c r="T140" s="572"/>
      <c r="U140" s="613"/>
    </row>
    <row r="141" spans="1:27" ht="30" x14ac:dyDescent="0.25">
      <c r="A141" s="35"/>
      <c r="B141" s="83" t="s">
        <v>80</v>
      </c>
      <c r="C141" s="152"/>
      <c r="D141" s="572"/>
      <c r="E141" s="572"/>
      <c r="F141" s="573"/>
      <c r="G141" s="612"/>
      <c r="H141" s="572"/>
      <c r="I141" s="613"/>
      <c r="J141" s="572"/>
      <c r="K141" s="572"/>
      <c r="L141" s="573"/>
      <c r="M141" s="571"/>
      <c r="N141" s="572"/>
      <c r="O141" s="575"/>
      <c r="P141" s="576"/>
      <c r="Q141" s="572"/>
      <c r="R141" s="573"/>
      <c r="S141" s="612"/>
      <c r="T141" s="572"/>
      <c r="U141" s="613"/>
    </row>
    <row r="142" spans="1:27" x14ac:dyDescent="0.25">
      <c r="A142" s="35">
        <v>8</v>
      </c>
      <c r="B142" s="83" t="s">
        <v>78</v>
      </c>
      <c r="C142" s="152" t="s">
        <v>155</v>
      </c>
      <c r="D142" s="127">
        <v>224993</v>
      </c>
      <c r="E142" s="127">
        <v>0</v>
      </c>
      <c r="F142" s="179">
        <v>0</v>
      </c>
      <c r="G142" s="204">
        <f t="shared" ref="G142:I143" si="28">D142</f>
        <v>224993</v>
      </c>
      <c r="H142" s="131">
        <f t="shared" si="28"/>
        <v>0</v>
      </c>
      <c r="I142" s="205">
        <f t="shared" si="28"/>
        <v>0</v>
      </c>
      <c r="J142" s="127">
        <v>637023</v>
      </c>
      <c r="K142" s="127">
        <v>0</v>
      </c>
      <c r="L142" s="179">
        <v>0</v>
      </c>
      <c r="M142" s="126">
        <v>0</v>
      </c>
      <c r="N142" s="127">
        <v>0</v>
      </c>
      <c r="O142" s="128">
        <v>0</v>
      </c>
      <c r="P142" s="186">
        <v>0</v>
      </c>
      <c r="Q142" s="127">
        <v>0</v>
      </c>
      <c r="R142" s="179">
        <v>0</v>
      </c>
      <c r="S142" s="204">
        <f t="shared" ref="S142:U143" si="29">SUM(J142,M142,P142)</f>
        <v>637023</v>
      </c>
      <c r="T142" s="131">
        <f t="shared" si="29"/>
        <v>0</v>
      </c>
      <c r="U142" s="205">
        <f t="shared" si="29"/>
        <v>0</v>
      </c>
    </row>
    <row r="143" spans="1:27" x14ac:dyDescent="0.25">
      <c r="A143" s="35">
        <v>9</v>
      </c>
      <c r="B143" s="83" t="s">
        <v>79</v>
      </c>
      <c r="C143" s="152" t="s">
        <v>155</v>
      </c>
      <c r="D143" s="127"/>
      <c r="E143" s="127"/>
      <c r="F143" s="179"/>
      <c r="G143" s="204">
        <f t="shared" si="28"/>
        <v>0</v>
      </c>
      <c r="H143" s="131">
        <f t="shared" si="28"/>
        <v>0</v>
      </c>
      <c r="I143" s="205">
        <f t="shared" si="28"/>
        <v>0</v>
      </c>
      <c r="J143" s="127"/>
      <c r="K143" s="127"/>
      <c r="L143" s="179"/>
      <c r="M143" s="126"/>
      <c r="N143" s="127"/>
      <c r="O143" s="128"/>
      <c r="P143" s="186"/>
      <c r="Q143" s="127"/>
      <c r="R143" s="179"/>
      <c r="S143" s="204">
        <f t="shared" si="29"/>
        <v>0</v>
      </c>
      <c r="T143" s="131">
        <f t="shared" si="29"/>
        <v>0</v>
      </c>
      <c r="U143" s="205">
        <f t="shared" si="29"/>
        <v>0</v>
      </c>
    </row>
    <row r="144" spans="1:27" ht="30" x14ac:dyDescent="0.25">
      <c r="A144" s="35"/>
      <c r="B144" s="83" t="s">
        <v>81</v>
      </c>
      <c r="C144" s="152"/>
      <c r="D144" s="572"/>
      <c r="E144" s="572"/>
      <c r="F144" s="573"/>
      <c r="G144" s="612"/>
      <c r="H144" s="572"/>
      <c r="I144" s="613"/>
      <c r="J144" s="572"/>
      <c r="K144" s="572"/>
      <c r="L144" s="573"/>
      <c r="M144" s="571"/>
      <c r="N144" s="572"/>
      <c r="O144" s="575"/>
      <c r="P144" s="576"/>
      <c r="Q144" s="572"/>
      <c r="R144" s="573"/>
      <c r="S144" s="612"/>
      <c r="T144" s="572"/>
      <c r="U144" s="613"/>
    </row>
    <row r="145" spans="1:24" x14ac:dyDescent="0.25">
      <c r="A145" s="35">
        <v>10</v>
      </c>
      <c r="B145" s="83" t="s">
        <v>78</v>
      </c>
      <c r="C145" s="152" t="s">
        <v>155</v>
      </c>
      <c r="D145" s="127"/>
      <c r="E145" s="127"/>
      <c r="F145" s="179"/>
      <c r="G145" s="204">
        <f t="shared" ref="G145:I146" si="30">D145</f>
        <v>0</v>
      </c>
      <c r="H145" s="131">
        <f t="shared" si="30"/>
        <v>0</v>
      </c>
      <c r="I145" s="205">
        <f t="shared" si="30"/>
        <v>0</v>
      </c>
      <c r="J145" s="127"/>
      <c r="K145" s="127"/>
      <c r="L145" s="179"/>
      <c r="M145" s="126"/>
      <c r="N145" s="127"/>
      <c r="O145" s="128"/>
      <c r="P145" s="186"/>
      <c r="Q145" s="127"/>
      <c r="R145" s="179"/>
      <c r="S145" s="204">
        <f t="shared" ref="S145:U146" si="31">SUM(J145,M145,P145)</f>
        <v>0</v>
      </c>
      <c r="T145" s="131">
        <f t="shared" si="31"/>
        <v>0</v>
      </c>
      <c r="U145" s="205">
        <f t="shared" si="31"/>
        <v>0</v>
      </c>
    </row>
    <row r="146" spans="1:24" x14ac:dyDescent="0.25">
      <c r="A146" s="35">
        <v>11</v>
      </c>
      <c r="B146" s="83" t="s">
        <v>79</v>
      </c>
      <c r="C146" s="152" t="s">
        <v>155</v>
      </c>
      <c r="D146" s="127"/>
      <c r="E146" s="127"/>
      <c r="F146" s="179"/>
      <c r="G146" s="204">
        <f t="shared" si="30"/>
        <v>0</v>
      </c>
      <c r="H146" s="131">
        <f t="shared" si="30"/>
        <v>0</v>
      </c>
      <c r="I146" s="205">
        <f t="shared" si="30"/>
        <v>0</v>
      </c>
      <c r="J146" s="127"/>
      <c r="K146" s="127"/>
      <c r="L146" s="179"/>
      <c r="M146" s="126"/>
      <c r="N146" s="127"/>
      <c r="O146" s="128"/>
      <c r="P146" s="186"/>
      <c r="Q146" s="127"/>
      <c r="R146" s="179"/>
      <c r="S146" s="204">
        <f t="shared" si="31"/>
        <v>0</v>
      </c>
      <c r="T146" s="131">
        <f t="shared" si="31"/>
        <v>0</v>
      </c>
      <c r="U146" s="205">
        <f t="shared" si="31"/>
        <v>0</v>
      </c>
    </row>
    <row r="147" spans="1:24" ht="30" x14ac:dyDescent="0.25">
      <c r="A147" s="35"/>
      <c r="B147" s="83" t="s">
        <v>82</v>
      </c>
      <c r="C147" s="152"/>
      <c r="D147" s="572"/>
      <c r="E147" s="572"/>
      <c r="F147" s="573"/>
      <c r="G147" s="612"/>
      <c r="H147" s="572"/>
      <c r="I147" s="613"/>
      <c r="J147" s="572"/>
      <c r="K147" s="572"/>
      <c r="L147" s="573"/>
      <c r="M147" s="571"/>
      <c r="N147" s="572"/>
      <c r="O147" s="575"/>
      <c r="P147" s="576"/>
      <c r="Q147" s="572"/>
      <c r="R147" s="573"/>
      <c r="S147" s="612"/>
      <c r="T147" s="572"/>
      <c r="U147" s="613"/>
    </row>
    <row r="148" spans="1:24" x14ac:dyDescent="0.25">
      <c r="A148" s="35">
        <v>12</v>
      </c>
      <c r="B148" s="83" t="s">
        <v>156</v>
      </c>
      <c r="C148" s="152" t="s">
        <v>165</v>
      </c>
      <c r="D148" s="127">
        <v>0</v>
      </c>
      <c r="E148" s="127">
        <v>0</v>
      </c>
      <c r="F148" s="179">
        <v>0</v>
      </c>
      <c r="G148" s="204">
        <f t="shared" ref="G148:I152" si="32">D148</f>
        <v>0</v>
      </c>
      <c r="H148" s="131">
        <f t="shared" si="32"/>
        <v>0</v>
      </c>
      <c r="I148" s="205">
        <f t="shared" si="32"/>
        <v>0</v>
      </c>
      <c r="J148" s="127">
        <v>0</v>
      </c>
      <c r="K148" s="127">
        <v>0</v>
      </c>
      <c r="L148" s="179">
        <v>0</v>
      </c>
      <c r="M148" s="126">
        <v>0</v>
      </c>
      <c r="N148" s="127">
        <v>0</v>
      </c>
      <c r="O148" s="128">
        <v>0</v>
      </c>
      <c r="P148" s="186">
        <v>0</v>
      </c>
      <c r="Q148" s="127">
        <v>0</v>
      </c>
      <c r="R148" s="179">
        <v>0</v>
      </c>
      <c r="S148" s="204">
        <f t="shared" ref="S148:U151" si="33">SUM(J148,M148,P148)</f>
        <v>0</v>
      </c>
      <c r="T148" s="131">
        <f t="shared" si="33"/>
        <v>0</v>
      </c>
      <c r="U148" s="205">
        <f t="shared" si="33"/>
        <v>0</v>
      </c>
      <c r="V148" s="35"/>
      <c r="W148" s="35"/>
    </row>
    <row r="149" spans="1:24" x14ac:dyDescent="0.25">
      <c r="A149" s="35">
        <v>13</v>
      </c>
      <c r="B149" s="83" t="s">
        <v>76</v>
      </c>
      <c r="C149" s="152" t="s">
        <v>166</v>
      </c>
      <c r="D149" s="127">
        <v>0</v>
      </c>
      <c r="E149" s="127">
        <v>0</v>
      </c>
      <c r="F149" s="179">
        <v>0</v>
      </c>
      <c r="G149" s="204">
        <f t="shared" si="32"/>
        <v>0</v>
      </c>
      <c r="H149" s="131">
        <f t="shared" si="32"/>
        <v>0</v>
      </c>
      <c r="I149" s="205">
        <f t="shared" si="32"/>
        <v>0</v>
      </c>
      <c r="J149" s="127">
        <v>0</v>
      </c>
      <c r="K149" s="127">
        <v>0</v>
      </c>
      <c r="L149" s="179">
        <v>0</v>
      </c>
      <c r="M149" s="126">
        <v>0</v>
      </c>
      <c r="N149" s="127">
        <v>0</v>
      </c>
      <c r="O149" s="128">
        <v>0</v>
      </c>
      <c r="P149" s="186">
        <v>0</v>
      </c>
      <c r="Q149" s="127">
        <v>0</v>
      </c>
      <c r="R149" s="179">
        <v>0</v>
      </c>
      <c r="S149" s="204">
        <f t="shared" si="33"/>
        <v>0</v>
      </c>
      <c r="T149" s="131">
        <f t="shared" si="33"/>
        <v>0</v>
      </c>
      <c r="U149" s="205">
        <f t="shared" si="33"/>
        <v>0</v>
      </c>
      <c r="V149" s="35"/>
      <c r="W149" s="35"/>
    </row>
    <row r="150" spans="1:24" ht="30" x14ac:dyDescent="0.25">
      <c r="A150" s="35">
        <v>14</v>
      </c>
      <c r="B150" s="83" t="s">
        <v>157</v>
      </c>
      <c r="C150" s="82" t="s">
        <v>167</v>
      </c>
      <c r="D150" s="127">
        <v>0</v>
      </c>
      <c r="E150" s="127">
        <v>0</v>
      </c>
      <c r="F150" s="179">
        <v>0</v>
      </c>
      <c r="G150" s="204">
        <f t="shared" si="32"/>
        <v>0</v>
      </c>
      <c r="H150" s="131">
        <f t="shared" si="32"/>
        <v>0</v>
      </c>
      <c r="I150" s="205">
        <f t="shared" si="32"/>
        <v>0</v>
      </c>
      <c r="J150" s="127">
        <v>0</v>
      </c>
      <c r="K150" s="127">
        <v>0</v>
      </c>
      <c r="L150" s="179">
        <v>0</v>
      </c>
      <c r="M150" s="126">
        <v>0</v>
      </c>
      <c r="N150" s="127">
        <v>0</v>
      </c>
      <c r="O150" s="128">
        <v>0</v>
      </c>
      <c r="P150" s="186">
        <v>0</v>
      </c>
      <c r="Q150" s="127">
        <v>0</v>
      </c>
      <c r="R150" s="179">
        <v>0</v>
      </c>
      <c r="S150" s="204">
        <f t="shared" si="33"/>
        <v>0</v>
      </c>
      <c r="T150" s="131">
        <f t="shared" si="33"/>
        <v>0</v>
      </c>
      <c r="U150" s="205">
        <f t="shared" si="33"/>
        <v>0</v>
      </c>
      <c r="V150" s="35"/>
      <c r="W150" s="35"/>
    </row>
    <row r="151" spans="1:24" x14ac:dyDescent="0.25">
      <c r="A151" s="35"/>
      <c r="B151" s="153" t="s">
        <v>49</v>
      </c>
      <c r="C151" s="153"/>
      <c r="D151" s="134">
        <f>SUM(D148:D150,D142,D143,D145,D146)</f>
        <v>224993</v>
      </c>
      <c r="E151" s="134">
        <f>SUM(E148:E150,E146,E145,E143,E142)</f>
        <v>0</v>
      </c>
      <c r="F151" s="182">
        <f>SUM(F148:F150,F146,F145,F143,F142)</f>
        <v>0</v>
      </c>
      <c r="G151" s="204">
        <f t="shared" si="32"/>
        <v>224993</v>
      </c>
      <c r="H151" s="131">
        <f t="shared" si="32"/>
        <v>0</v>
      </c>
      <c r="I151" s="205">
        <f t="shared" si="32"/>
        <v>0</v>
      </c>
      <c r="J151" s="134">
        <f>SUM(J148:J150,J142,J143,J145,J146)</f>
        <v>637023</v>
      </c>
      <c r="K151" s="134">
        <f>SUM(K148:K150,K146,K145,K143,K142)</f>
        <v>0</v>
      </c>
      <c r="L151" s="182">
        <f>SUM(L148:L150,L146,L145,L143,L142)</f>
        <v>0</v>
      </c>
      <c r="M151" s="133">
        <f>SUM(M148:M150,M142,M143,M145,M146)</f>
        <v>0</v>
      </c>
      <c r="N151" s="134">
        <f>SUM(N148:N150,N146,N145,N143,N142)</f>
        <v>0</v>
      </c>
      <c r="O151" s="140">
        <f>SUM(O148:O150,O146,O145,O143,O142)</f>
        <v>0</v>
      </c>
      <c r="P151" s="136">
        <f>SUM(P148:P150,P142,P143,P145,P146)</f>
        <v>0</v>
      </c>
      <c r="Q151" s="134">
        <f>SUM(Q148:Q150,Q146,Q145,Q143,Q142)</f>
        <v>0</v>
      </c>
      <c r="R151" s="182">
        <f>SUM(R148:R150,R146,R145,R143,R142)</f>
        <v>0</v>
      </c>
      <c r="S151" s="204">
        <f t="shared" si="33"/>
        <v>637023</v>
      </c>
      <c r="T151" s="131">
        <f t="shared" si="33"/>
        <v>0</v>
      </c>
      <c r="U151" s="205">
        <f t="shared" si="33"/>
        <v>0</v>
      </c>
      <c r="V151" s="35"/>
      <c r="W151" s="35"/>
    </row>
    <row r="152" spans="1:24" ht="30" thickBot="1" x14ac:dyDescent="0.3">
      <c r="A152" s="35"/>
      <c r="B152" s="153" t="s">
        <v>102</v>
      </c>
      <c r="C152" s="153"/>
      <c r="D152" s="134">
        <f>SUM(D151,D139,D134)</f>
        <v>224993</v>
      </c>
      <c r="E152" s="134">
        <f>SUM(E151,E139,E134)</f>
        <v>0</v>
      </c>
      <c r="F152" s="182">
        <f>SUM(F134,F139,F151)</f>
        <v>0</v>
      </c>
      <c r="G152" s="272">
        <f t="shared" si="32"/>
        <v>224993</v>
      </c>
      <c r="H152" s="273">
        <f t="shared" si="32"/>
        <v>0</v>
      </c>
      <c r="I152" s="274">
        <f t="shared" si="32"/>
        <v>0</v>
      </c>
      <c r="J152" s="134">
        <f>SUM(J151,J139,J134)</f>
        <v>637023</v>
      </c>
      <c r="K152" s="134">
        <f>SUM(K151,K139,K134)</f>
        <v>0</v>
      </c>
      <c r="L152" s="182">
        <f>SUM(L134,L139,L151)</f>
        <v>0</v>
      </c>
      <c r="M152" s="133">
        <f>SUM(M151,M139,M134)</f>
        <v>25000</v>
      </c>
      <c r="N152" s="134">
        <f>SUM(N151,N139,N134)</f>
        <v>0</v>
      </c>
      <c r="O152" s="140">
        <f>SUM(O134,O139,O151)</f>
        <v>0</v>
      </c>
      <c r="P152" s="136">
        <f>SUM(P151,P139,P134)</f>
        <v>3500000</v>
      </c>
      <c r="Q152" s="134">
        <f>SUM(Q151,Q139,Q134)</f>
        <v>631000</v>
      </c>
      <c r="R152" s="182">
        <f>SUM(R134,R139,R151)</f>
        <v>0</v>
      </c>
      <c r="S152" s="208">
        <f>SUM(S151,S139,S134)</f>
        <v>4162023</v>
      </c>
      <c r="T152" s="209">
        <f>SUM(T151,T139,T134)</f>
        <v>631000</v>
      </c>
      <c r="U152" s="223">
        <f>SUM(U134,U139,U151)</f>
        <v>0</v>
      </c>
      <c r="V152" s="35"/>
      <c r="W152" s="35"/>
    </row>
    <row r="153" spans="1:24" ht="16.5" thickTop="1" thickBot="1" x14ac:dyDescent="0.3">
      <c r="A153" s="35"/>
      <c r="C153" s="152"/>
      <c r="D153" s="249"/>
      <c r="E153" s="249"/>
      <c r="F153" s="118"/>
      <c r="G153" s="249"/>
      <c r="H153" s="249"/>
      <c r="I153" s="118"/>
      <c r="J153" s="249"/>
      <c r="K153" s="249"/>
      <c r="L153" s="118"/>
      <c r="M153" s="249"/>
      <c r="N153" s="249"/>
      <c r="O153" s="118"/>
      <c r="P153" s="249"/>
      <c r="Q153" s="249"/>
      <c r="R153" s="118"/>
      <c r="S153" s="249"/>
      <c r="T153" s="249"/>
      <c r="U153" s="118"/>
      <c r="V153" s="35"/>
      <c r="W153" s="35"/>
    </row>
    <row r="154" spans="1:24" ht="15.75" thickBot="1" x14ac:dyDescent="0.3">
      <c r="A154" s="156"/>
      <c r="C154" s="682" t="s">
        <v>334</v>
      </c>
      <c r="D154" s="683" t="s">
        <v>127</v>
      </c>
      <c r="E154" s="683"/>
      <c r="F154" s="683"/>
      <c r="G154" s="683"/>
      <c r="H154" s="683"/>
      <c r="I154" s="683"/>
      <c r="J154" s="683"/>
      <c r="K154" s="683"/>
      <c r="L154" s="683"/>
      <c r="M154" s="684"/>
      <c r="N154" s="684"/>
      <c r="O154" s="684"/>
      <c r="P154" s="249"/>
      <c r="Q154" s="249"/>
      <c r="R154" s="118"/>
      <c r="S154" s="249"/>
      <c r="T154" s="249"/>
      <c r="U154" s="118"/>
      <c r="V154" s="249"/>
      <c r="W154" s="249"/>
      <c r="X154" s="118"/>
    </row>
    <row r="155" spans="1:24" ht="45.75" customHeight="1" thickTop="1" x14ac:dyDescent="0.25">
      <c r="A155" s="156"/>
      <c r="B155" s="153"/>
      <c r="C155" s="682"/>
      <c r="D155" s="606" t="s">
        <v>280</v>
      </c>
      <c r="E155" s="604"/>
      <c r="F155" s="605"/>
      <c r="G155" s="606" t="s">
        <v>296</v>
      </c>
      <c r="H155" s="604"/>
      <c r="I155" s="607"/>
      <c r="J155" s="608" t="s">
        <v>272</v>
      </c>
      <c r="K155" s="604"/>
      <c r="L155" s="605"/>
      <c r="M155" s="614" t="s">
        <v>278</v>
      </c>
      <c r="N155" s="615"/>
      <c r="O155" s="616"/>
      <c r="P155" s="249"/>
      <c r="Q155" s="249"/>
      <c r="R155" s="118"/>
      <c r="S155" s="249"/>
      <c r="T155" s="249"/>
      <c r="U155" s="118"/>
      <c r="V155" s="249"/>
      <c r="W155" s="249"/>
      <c r="X155" s="118"/>
    </row>
    <row r="156" spans="1:24" ht="81.75" customHeight="1" x14ac:dyDescent="0.25">
      <c r="A156" s="156"/>
      <c r="B156" s="153"/>
      <c r="C156" s="195" t="s">
        <v>124</v>
      </c>
      <c r="D156" s="597" t="s">
        <v>339</v>
      </c>
      <c r="E156" s="598"/>
      <c r="F156" s="598"/>
      <c r="G156" s="599" t="s">
        <v>363</v>
      </c>
      <c r="H156" s="598"/>
      <c r="I156" s="598"/>
      <c r="J156" s="599" t="s">
        <v>355</v>
      </c>
      <c r="K156" s="598"/>
      <c r="L156" s="600"/>
      <c r="M156" s="601"/>
      <c r="N156" s="602"/>
      <c r="O156" s="603"/>
      <c r="P156" s="249"/>
      <c r="Q156" s="249"/>
      <c r="R156" s="118"/>
      <c r="S156" s="249"/>
      <c r="T156" s="249"/>
      <c r="U156" s="118"/>
      <c r="V156" s="249"/>
      <c r="W156" s="249"/>
      <c r="X156" s="118"/>
    </row>
    <row r="157" spans="1:24" ht="60" x14ac:dyDescent="0.25">
      <c r="A157" s="148" t="s">
        <v>40</v>
      </c>
      <c r="B157" s="149" t="s">
        <v>124</v>
      </c>
      <c r="C157" s="194" t="s">
        <v>142</v>
      </c>
      <c r="D157" s="230" t="s">
        <v>159</v>
      </c>
      <c r="E157" s="228" t="s">
        <v>160</v>
      </c>
      <c r="F157" s="229" t="s">
        <v>161</v>
      </c>
      <c r="G157" s="306" t="s">
        <v>159</v>
      </c>
      <c r="H157" s="228" t="s">
        <v>160</v>
      </c>
      <c r="I157" s="231" t="s">
        <v>161</v>
      </c>
      <c r="J157" s="227" t="s">
        <v>159</v>
      </c>
      <c r="K157" s="307" t="s">
        <v>160</v>
      </c>
      <c r="L157" s="229" t="s">
        <v>161</v>
      </c>
      <c r="M157" s="237" t="s">
        <v>159</v>
      </c>
      <c r="N157" s="233" t="s">
        <v>160</v>
      </c>
      <c r="O157" s="305" t="s">
        <v>161</v>
      </c>
      <c r="P157" s="249"/>
      <c r="Q157" s="249"/>
      <c r="R157" s="118"/>
      <c r="S157" s="249"/>
      <c r="T157" s="249"/>
      <c r="U157" s="118"/>
      <c r="V157" s="249"/>
      <c r="W157" s="249"/>
      <c r="X157" s="118"/>
    </row>
    <row r="158" spans="1:24" ht="30" x14ac:dyDescent="0.25">
      <c r="A158" s="35" t="s">
        <v>11</v>
      </c>
      <c r="B158" s="83" t="s">
        <v>55</v>
      </c>
      <c r="D158" s="571"/>
      <c r="E158" s="572"/>
      <c r="F158" s="573"/>
      <c r="G158" s="571"/>
      <c r="H158" s="572"/>
      <c r="I158" s="575"/>
      <c r="J158" s="576"/>
      <c r="K158" s="572"/>
      <c r="L158" s="573"/>
      <c r="M158" s="612"/>
      <c r="N158" s="572"/>
      <c r="O158" s="613"/>
      <c r="P158" s="249"/>
      <c r="Q158" s="249"/>
      <c r="R158" s="118"/>
      <c r="S158" s="249"/>
      <c r="T158" s="249"/>
      <c r="U158" s="118"/>
      <c r="V158" s="249"/>
      <c r="W158" s="249"/>
      <c r="X158" s="118"/>
    </row>
    <row r="159" spans="1:24" ht="30" x14ac:dyDescent="0.25">
      <c r="A159" s="35">
        <v>1</v>
      </c>
      <c r="B159" s="83" t="s">
        <v>143</v>
      </c>
      <c r="C159" s="152" t="s">
        <v>144</v>
      </c>
      <c r="D159" s="126">
        <v>0</v>
      </c>
      <c r="E159" s="127">
        <v>0</v>
      </c>
      <c r="F159" s="179">
        <v>0</v>
      </c>
      <c r="G159" s="126">
        <v>0</v>
      </c>
      <c r="H159" s="127">
        <v>0</v>
      </c>
      <c r="I159" s="128">
        <v>0</v>
      </c>
      <c r="J159" s="186">
        <v>0</v>
      </c>
      <c r="K159" s="127">
        <v>36554000</v>
      </c>
      <c r="L159" s="179">
        <v>0</v>
      </c>
      <c r="M159" s="204">
        <f t="shared" ref="M159:O163" si="34">D159+G159+J159</f>
        <v>0</v>
      </c>
      <c r="N159" s="131">
        <f t="shared" si="34"/>
        <v>36554000</v>
      </c>
      <c r="O159" s="205">
        <f t="shared" si="34"/>
        <v>0</v>
      </c>
      <c r="P159" s="249"/>
      <c r="Q159" s="249"/>
      <c r="R159" s="118"/>
      <c r="S159" s="249"/>
      <c r="T159" s="249"/>
      <c r="U159" s="118"/>
      <c r="V159" s="249"/>
      <c r="W159" s="249"/>
      <c r="X159" s="118"/>
    </row>
    <row r="160" spans="1:24" ht="30" x14ac:dyDescent="0.25">
      <c r="A160" s="35"/>
      <c r="B160" s="83" t="s">
        <v>145</v>
      </c>
      <c r="C160" s="152"/>
      <c r="D160" s="126"/>
      <c r="E160" s="127"/>
      <c r="F160" s="179"/>
      <c r="G160" s="126"/>
      <c r="H160" s="127"/>
      <c r="I160" s="128"/>
      <c r="J160" s="186"/>
      <c r="K160" s="127"/>
      <c r="L160" s="179"/>
      <c r="M160" s="204">
        <f t="shared" si="34"/>
        <v>0</v>
      </c>
      <c r="N160" s="131">
        <f t="shared" si="34"/>
        <v>0</v>
      </c>
      <c r="O160" s="205">
        <f t="shared" si="34"/>
        <v>0</v>
      </c>
      <c r="P160" s="249"/>
      <c r="Q160" s="249"/>
      <c r="R160" s="118"/>
      <c r="S160" s="249"/>
      <c r="T160" s="249"/>
      <c r="U160" s="118"/>
      <c r="V160" s="249"/>
      <c r="W160" s="249"/>
      <c r="X160" s="118"/>
    </row>
    <row r="161" spans="1:24" x14ac:dyDescent="0.25">
      <c r="A161" s="35">
        <v>2</v>
      </c>
      <c r="B161" s="83" t="s">
        <v>57</v>
      </c>
      <c r="C161" s="152" t="s">
        <v>146</v>
      </c>
      <c r="D161" s="126">
        <v>0</v>
      </c>
      <c r="E161" s="127">
        <v>0</v>
      </c>
      <c r="F161" s="179">
        <v>0</v>
      </c>
      <c r="G161" s="126">
        <v>0</v>
      </c>
      <c r="H161" s="127">
        <v>0</v>
      </c>
      <c r="I161" s="128">
        <v>0</v>
      </c>
      <c r="J161" s="186">
        <v>0</v>
      </c>
      <c r="K161" s="127">
        <v>0</v>
      </c>
      <c r="L161" s="179">
        <v>0</v>
      </c>
      <c r="M161" s="204">
        <f t="shared" si="34"/>
        <v>0</v>
      </c>
      <c r="N161" s="131">
        <f t="shared" si="34"/>
        <v>0</v>
      </c>
      <c r="O161" s="205">
        <f t="shared" si="34"/>
        <v>0</v>
      </c>
      <c r="P161" s="249"/>
      <c r="Q161" s="249"/>
      <c r="R161" s="118"/>
      <c r="S161" s="249"/>
      <c r="T161" s="249"/>
      <c r="U161" s="118"/>
      <c r="V161" s="249"/>
      <c r="W161" s="249"/>
      <c r="X161" s="118"/>
    </row>
    <row r="162" spans="1:24" x14ac:dyDescent="0.25">
      <c r="A162" s="35">
        <v>3</v>
      </c>
      <c r="B162" s="83" t="s">
        <v>147</v>
      </c>
      <c r="C162" s="152" t="s">
        <v>148</v>
      </c>
      <c r="D162" s="126">
        <v>0</v>
      </c>
      <c r="E162" s="127">
        <v>0</v>
      </c>
      <c r="F162" s="179">
        <v>0</v>
      </c>
      <c r="G162" s="126">
        <v>0</v>
      </c>
      <c r="H162" s="127">
        <v>249549</v>
      </c>
      <c r="I162" s="128">
        <v>0</v>
      </c>
      <c r="J162" s="186">
        <v>0</v>
      </c>
      <c r="K162" s="127">
        <v>180000</v>
      </c>
      <c r="L162" s="179">
        <v>0</v>
      </c>
      <c r="M162" s="204">
        <f t="shared" si="34"/>
        <v>0</v>
      </c>
      <c r="N162" s="131">
        <f t="shared" si="34"/>
        <v>429549</v>
      </c>
      <c r="O162" s="205">
        <f t="shared" si="34"/>
        <v>0</v>
      </c>
      <c r="P162" s="249"/>
      <c r="Q162" s="249"/>
      <c r="R162" s="118"/>
      <c r="S162" s="249"/>
      <c r="T162" s="249"/>
      <c r="U162" s="118"/>
      <c r="V162" s="249"/>
      <c r="W162" s="249"/>
      <c r="X162" s="118"/>
    </row>
    <row r="163" spans="1:24" ht="30" x14ac:dyDescent="0.25">
      <c r="A163" s="35">
        <v>4</v>
      </c>
      <c r="B163" s="83" t="s">
        <v>149</v>
      </c>
      <c r="C163" s="152" t="s">
        <v>150</v>
      </c>
      <c r="D163" s="126">
        <v>0</v>
      </c>
      <c r="E163" s="127">
        <v>0</v>
      </c>
      <c r="F163" s="179">
        <v>0</v>
      </c>
      <c r="G163" s="126">
        <v>0</v>
      </c>
      <c r="H163" s="127">
        <v>0</v>
      </c>
      <c r="I163" s="128">
        <v>0</v>
      </c>
      <c r="J163" s="186">
        <v>0</v>
      </c>
      <c r="K163" s="127">
        <v>0</v>
      </c>
      <c r="L163" s="179">
        <v>0</v>
      </c>
      <c r="M163" s="204">
        <f t="shared" si="34"/>
        <v>0</v>
      </c>
      <c r="N163" s="131">
        <f t="shared" si="34"/>
        <v>0</v>
      </c>
      <c r="O163" s="205">
        <f t="shared" si="34"/>
        <v>0</v>
      </c>
      <c r="P163" s="249"/>
      <c r="Q163" s="249"/>
      <c r="R163" s="118"/>
      <c r="S163" s="249"/>
      <c r="T163" s="249"/>
      <c r="U163" s="118"/>
      <c r="V163" s="249"/>
      <c r="W163" s="249"/>
      <c r="X163" s="118"/>
    </row>
    <row r="164" spans="1:24" x14ac:dyDescent="0.25">
      <c r="A164" s="35"/>
      <c r="B164" s="153" t="s">
        <v>61</v>
      </c>
      <c r="C164" s="155"/>
      <c r="D164" s="133">
        <f t="shared" ref="D164:I164" si="35">SUM(D161:D163,D159)</f>
        <v>0</v>
      </c>
      <c r="E164" s="134">
        <f t="shared" si="35"/>
        <v>0</v>
      </c>
      <c r="F164" s="137">
        <f t="shared" si="35"/>
        <v>0</v>
      </c>
      <c r="G164" s="133">
        <f t="shared" si="35"/>
        <v>0</v>
      </c>
      <c r="H164" s="134">
        <f t="shared" si="35"/>
        <v>249549</v>
      </c>
      <c r="I164" s="135">
        <f t="shared" si="35"/>
        <v>0</v>
      </c>
      <c r="J164" s="136">
        <f ca="1">SUM(J163:J176,J159)</f>
        <v>0</v>
      </c>
      <c r="K164" s="134">
        <f ca="1">SUM(K163:K176,K159)</f>
        <v>0</v>
      </c>
      <c r="L164" s="137">
        <f ca="1">SUM(L163:L176,L159)</f>
        <v>0</v>
      </c>
      <c r="M164" s="206">
        <f>SUM(M161:M163,M159)</f>
        <v>0</v>
      </c>
      <c r="N164" s="134">
        <f>SUM(N161:N163,N159)</f>
        <v>36983549</v>
      </c>
      <c r="O164" s="207">
        <f>SUM(O161:O163,O159)</f>
        <v>0</v>
      </c>
      <c r="P164" s="249"/>
      <c r="Q164" s="249"/>
      <c r="R164" s="118"/>
      <c r="S164" s="249"/>
      <c r="T164" s="249"/>
      <c r="U164" s="118"/>
      <c r="V164" s="249"/>
      <c r="W164" s="249"/>
      <c r="X164" s="118"/>
    </row>
    <row r="165" spans="1:24" ht="30" x14ac:dyDescent="0.25">
      <c r="A165" s="35" t="s">
        <v>50</v>
      </c>
      <c r="B165" s="83" t="s">
        <v>62</v>
      </c>
      <c r="C165" s="152"/>
      <c r="D165" s="571"/>
      <c r="E165" s="572"/>
      <c r="F165" s="573"/>
      <c r="G165" s="571"/>
      <c r="H165" s="572"/>
      <c r="I165" s="575"/>
      <c r="J165" s="576"/>
      <c r="K165" s="572"/>
      <c r="L165" s="573"/>
      <c r="M165" s="612"/>
      <c r="N165" s="572"/>
      <c r="O165" s="613"/>
      <c r="P165" s="249"/>
      <c r="Q165" s="249"/>
      <c r="R165" s="118"/>
      <c r="S165" s="249"/>
      <c r="T165" s="249"/>
      <c r="U165" s="118"/>
      <c r="V165" s="249"/>
      <c r="W165" s="249"/>
      <c r="X165" s="118"/>
    </row>
    <row r="166" spans="1:24" ht="30" x14ac:dyDescent="0.25">
      <c r="A166" s="35">
        <v>5</v>
      </c>
      <c r="B166" s="83" t="s">
        <v>71</v>
      </c>
      <c r="C166" s="152" t="s">
        <v>151</v>
      </c>
      <c r="D166" s="126">
        <v>0</v>
      </c>
      <c r="E166" s="127">
        <v>0</v>
      </c>
      <c r="F166" s="179">
        <v>0</v>
      </c>
      <c r="G166" s="126">
        <v>0</v>
      </c>
      <c r="H166" s="127">
        <v>0</v>
      </c>
      <c r="I166" s="128">
        <v>0</v>
      </c>
      <c r="J166" s="186">
        <v>0</v>
      </c>
      <c r="K166" s="127">
        <v>540000</v>
      </c>
      <c r="L166" s="179">
        <v>0</v>
      </c>
      <c r="M166" s="204">
        <f t="shared" ref="M166:O168" si="36">D166+G166+J166</f>
        <v>0</v>
      </c>
      <c r="N166" s="131">
        <f t="shared" si="36"/>
        <v>540000</v>
      </c>
      <c r="O166" s="205">
        <f t="shared" si="36"/>
        <v>0</v>
      </c>
      <c r="P166" s="249"/>
      <c r="Q166" s="249"/>
      <c r="R166" s="118"/>
      <c r="S166" s="249"/>
      <c r="T166" s="249"/>
      <c r="U166" s="118"/>
      <c r="V166" s="249"/>
      <c r="W166" s="249"/>
      <c r="X166" s="118"/>
    </row>
    <row r="167" spans="1:24" x14ac:dyDescent="0.25">
      <c r="A167" s="35">
        <v>6</v>
      </c>
      <c r="B167" s="83" t="s">
        <v>152</v>
      </c>
      <c r="C167" s="152" t="s">
        <v>153</v>
      </c>
      <c r="D167" s="126">
        <v>0</v>
      </c>
      <c r="E167" s="127">
        <v>0</v>
      </c>
      <c r="F167" s="179">
        <v>0</v>
      </c>
      <c r="G167" s="126">
        <v>0</v>
      </c>
      <c r="H167" s="127">
        <v>0</v>
      </c>
      <c r="I167" s="128">
        <v>0</v>
      </c>
      <c r="J167" s="186">
        <v>0</v>
      </c>
      <c r="K167" s="127">
        <v>0</v>
      </c>
      <c r="L167" s="179">
        <v>0</v>
      </c>
      <c r="M167" s="204">
        <f t="shared" si="36"/>
        <v>0</v>
      </c>
      <c r="N167" s="131">
        <f t="shared" si="36"/>
        <v>0</v>
      </c>
      <c r="O167" s="205">
        <f t="shared" si="36"/>
        <v>0</v>
      </c>
      <c r="P167" s="249"/>
      <c r="Q167" s="249"/>
      <c r="R167" s="118"/>
      <c r="S167" s="249"/>
      <c r="T167" s="249"/>
      <c r="U167" s="118"/>
      <c r="V167" s="249"/>
      <c r="W167" s="249"/>
      <c r="X167" s="118"/>
    </row>
    <row r="168" spans="1:24" ht="30" x14ac:dyDescent="0.25">
      <c r="A168" s="35">
        <v>7</v>
      </c>
      <c r="B168" s="83" t="s">
        <v>73</v>
      </c>
      <c r="C168" s="152" t="s">
        <v>154</v>
      </c>
      <c r="D168" s="126">
        <v>0</v>
      </c>
      <c r="E168" s="127">
        <v>0</v>
      </c>
      <c r="F168" s="179">
        <v>0</v>
      </c>
      <c r="G168" s="126">
        <v>0</v>
      </c>
      <c r="H168" s="127">
        <v>0</v>
      </c>
      <c r="I168" s="128">
        <v>0</v>
      </c>
      <c r="J168" s="186">
        <v>0</v>
      </c>
      <c r="K168" s="127">
        <v>0</v>
      </c>
      <c r="L168" s="179">
        <v>0</v>
      </c>
      <c r="M168" s="204">
        <f t="shared" si="36"/>
        <v>0</v>
      </c>
      <c r="N168" s="131">
        <f t="shared" si="36"/>
        <v>0</v>
      </c>
      <c r="O168" s="205">
        <f t="shared" si="36"/>
        <v>0</v>
      </c>
      <c r="P168" s="249"/>
      <c r="Q168" s="249"/>
      <c r="R168" s="118"/>
      <c r="S168" s="249"/>
      <c r="T168" s="249"/>
      <c r="U168" s="118"/>
      <c r="V168" s="249"/>
      <c r="W168" s="249"/>
      <c r="X168" s="118"/>
    </row>
    <row r="169" spans="1:24" x14ac:dyDescent="0.25">
      <c r="A169" s="35"/>
      <c r="B169" s="153" t="s">
        <v>69</v>
      </c>
      <c r="C169" s="155"/>
      <c r="D169" s="133">
        <f t="shared" ref="D169:O169" si="37">SUM(D166:D168)</f>
        <v>0</v>
      </c>
      <c r="E169" s="134">
        <f t="shared" si="37"/>
        <v>0</v>
      </c>
      <c r="F169" s="137">
        <f t="shared" si="37"/>
        <v>0</v>
      </c>
      <c r="G169" s="133">
        <f t="shared" si="37"/>
        <v>0</v>
      </c>
      <c r="H169" s="134">
        <f t="shared" si="37"/>
        <v>0</v>
      </c>
      <c r="I169" s="135">
        <f t="shared" si="37"/>
        <v>0</v>
      </c>
      <c r="J169" s="136">
        <f t="shared" si="37"/>
        <v>0</v>
      </c>
      <c r="K169" s="134">
        <f t="shared" si="37"/>
        <v>540000</v>
      </c>
      <c r="L169" s="137">
        <f t="shared" si="37"/>
        <v>0</v>
      </c>
      <c r="M169" s="206">
        <f t="shared" si="37"/>
        <v>0</v>
      </c>
      <c r="N169" s="134">
        <f t="shared" si="37"/>
        <v>540000</v>
      </c>
      <c r="O169" s="207">
        <f t="shared" si="37"/>
        <v>0</v>
      </c>
      <c r="P169" s="249"/>
      <c r="Q169" s="249"/>
      <c r="R169" s="118"/>
      <c r="S169" s="249"/>
      <c r="T169" s="249"/>
      <c r="U169" s="118"/>
      <c r="V169" s="249"/>
      <c r="W169" s="249"/>
      <c r="X169" s="118"/>
    </row>
    <row r="170" spans="1:24" ht="30" x14ac:dyDescent="0.25">
      <c r="A170" s="35" t="s">
        <v>53</v>
      </c>
      <c r="B170" s="83" t="s">
        <v>89</v>
      </c>
      <c r="C170" s="152"/>
      <c r="D170" s="571"/>
      <c r="E170" s="572"/>
      <c r="F170" s="573"/>
      <c r="G170" s="571"/>
      <c r="H170" s="572"/>
      <c r="I170" s="575"/>
      <c r="J170" s="576"/>
      <c r="K170" s="572"/>
      <c r="L170" s="573"/>
      <c r="M170" s="612"/>
      <c r="N170" s="572"/>
      <c r="O170" s="613"/>
      <c r="P170" s="249"/>
      <c r="Q170" s="249"/>
      <c r="R170" s="118"/>
      <c r="S170" s="249"/>
      <c r="T170" s="249"/>
      <c r="U170" s="118"/>
      <c r="V170" s="249"/>
      <c r="W170" s="249"/>
      <c r="X170" s="118"/>
    </row>
    <row r="171" spans="1:24" ht="30" x14ac:dyDescent="0.25">
      <c r="A171" s="35"/>
      <c r="B171" s="83" t="s">
        <v>80</v>
      </c>
      <c r="C171" s="152"/>
      <c r="D171" s="571"/>
      <c r="E171" s="572"/>
      <c r="F171" s="573"/>
      <c r="G171" s="571"/>
      <c r="H171" s="572"/>
      <c r="I171" s="575"/>
      <c r="J171" s="576"/>
      <c r="K171" s="572"/>
      <c r="L171" s="573"/>
      <c r="M171" s="612"/>
      <c r="N171" s="572"/>
      <c r="O171" s="613"/>
      <c r="P171" s="249"/>
      <c r="Q171" s="249"/>
      <c r="R171" s="118"/>
      <c r="S171" s="249"/>
      <c r="T171" s="249"/>
      <c r="U171" s="118"/>
      <c r="V171" s="249"/>
      <c r="W171" s="249"/>
      <c r="X171" s="118"/>
    </row>
    <row r="172" spans="1:24" x14ac:dyDescent="0.25">
      <c r="A172" s="35">
        <v>8</v>
      </c>
      <c r="B172" s="83" t="s">
        <v>78</v>
      </c>
      <c r="C172" s="152" t="s">
        <v>155</v>
      </c>
      <c r="D172" s="126">
        <v>0</v>
      </c>
      <c r="E172" s="127">
        <v>1412954</v>
      </c>
      <c r="F172" s="179">
        <v>0</v>
      </c>
      <c r="G172" s="126">
        <v>0</v>
      </c>
      <c r="H172" s="127">
        <v>0</v>
      </c>
      <c r="I172" s="128">
        <v>0</v>
      </c>
      <c r="J172" s="186">
        <v>0</v>
      </c>
      <c r="K172" s="127">
        <v>0</v>
      </c>
      <c r="L172" s="179">
        <v>0</v>
      </c>
      <c r="M172" s="204">
        <f t="shared" ref="M172:O173" si="38">D172+G172+J172</f>
        <v>0</v>
      </c>
      <c r="N172" s="131">
        <f t="shared" si="38"/>
        <v>1412954</v>
      </c>
      <c r="O172" s="205">
        <f t="shared" si="38"/>
        <v>0</v>
      </c>
      <c r="P172" s="249"/>
      <c r="Q172" s="249"/>
      <c r="R172" s="118"/>
      <c r="S172" s="249"/>
      <c r="T172" s="249"/>
      <c r="U172" s="118"/>
      <c r="V172" s="249"/>
      <c r="W172" s="249"/>
      <c r="X172" s="118"/>
    </row>
    <row r="173" spans="1:24" x14ac:dyDescent="0.25">
      <c r="A173" s="35">
        <v>9</v>
      </c>
      <c r="B173" s="83" t="s">
        <v>79</v>
      </c>
      <c r="C173" s="152" t="s">
        <v>155</v>
      </c>
      <c r="D173" s="126"/>
      <c r="E173" s="127"/>
      <c r="F173" s="179"/>
      <c r="G173" s="126"/>
      <c r="H173" s="127"/>
      <c r="I173" s="128"/>
      <c r="J173" s="186"/>
      <c r="K173" s="127"/>
      <c r="L173" s="179"/>
      <c r="M173" s="204">
        <f t="shared" si="38"/>
        <v>0</v>
      </c>
      <c r="N173" s="131">
        <f t="shared" si="38"/>
        <v>0</v>
      </c>
      <c r="O173" s="205">
        <f t="shared" si="38"/>
        <v>0</v>
      </c>
      <c r="P173" s="249"/>
      <c r="Q173" s="249"/>
      <c r="R173" s="118"/>
      <c r="S173" s="249"/>
      <c r="T173" s="249"/>
      <c r="U173" s="118"/>
      <c r="V173" s="249"/>
      <c r="W173" s="249"/>
      <c r="X173" s="118"/>
    </row>
    <row r="174" spans="1:24" ht="30" x14ac:dyDescent="0.25">
      <c r="A174" s="35"/>
      <c r="B174" s="83" t="s">
        <v>81</v>
      </c>
      <c r="C174" s="152"/>
      <c r="D174" s="571"/>
      <c r="E174" s="572"/>
      <c r="F174" s="573"/>
      <c r="G174" s="571"/>
      <c r="H174" s="572"/>
      <c r="I174" s="575"/>
      <c r="J174" s="576"/>
      <c r="K174" s="572"/>
      <c r="L174" s="573"/>
      <c r="M174" s="612"/>
      <c r="N174" s="572"/>
      <c r="O174" s="613"/>
      <c r="P174" s="249"/>
      <c r="Q174" s="249"/>
      <c r="R174" s="118"/>
      <c r="S174" s="249"/>
      <c r="T174" s="249"/>
      <c r="U174" s="118"/>
      <c r="V174" s="249"/>
      <c r="W174" s="249"/>
      <c r="X174" s="118"/>
    </row>
    <row r="175" spans="1:24" x14ac:dyDescent="0.25">
      <c r="A175" s="35">
        <v>10</v>
      </c>
      <c r="B175" s="83" t="s">
        <v>78</v>
      </c>
      <c r="C175" s="152" t="s">
        <v>155</v>
      </c>
      <c r="D175" s="126">
        <v>0</v>
      </c>
      <c r="E175" s="127">
        <v>0</v>
      </c>
      <c r="F175" s="179">
        <v>0</v>
      </c>
      <c r="G175" s="126">
        <v>0</v>
      </c>
      <c r="H175" s="127">
        <v>0</v>
      </c>
      <c r="I175" s="128">
        <v>0</v>
      </c>
      <c r="J175" s="186">
        <v>0</v>
      </c>
      <c r="K175" s="127">
        <v>0</v>
      </c>
      <c r="L175" s="179">
        <v>0</v>
      </c>
      <c r="M175" s="204">
        <f t="shared" ref="M175:O176" si="39">D175+G175+J175</f>
        <v>0</v>
      </c>
      <c r="N175" s="131">
        <f t="shared" si="39"/>
        <v>0</v>
      </c>
      <c r="O175" s="205">
        <f t="shared" si="39"/>
        <v>0</v>
      </c>
      <c r="P175" s="249"/>
      <c r="Q175" s="249"/>
      <c r="R175" s="118"/>
      <c r="S175" s="249"/>
      <c r="T175" s="249"/>
      <c r="U175" s="118"/>
      <c r="V175" s="249"/>
      <c r="W175" s="249"/>
      <c r="X175" s="118"/>
    </row>
    <row r="176" spans="1:24" x14ac:dyDescent="0.25">
      <c r="A176" s="35">
        <v>11</v>
      </c>
      <c r="B176" s="83" t="s">
        <v>79</v>
      </c>
      <c r="C176" s="152" t="s">
        <v>155</v>
      </c>
      <c r="D176" s="126"/>
      <c r="E176" s="127"/>
      <c r="F176" s="179"/>
      <c r="G176" s="126"/>
      <c r="H176" s="127"/>
      <c r="I176" s="128"/>
      <c r="J176" s="186"/>
      <c r="K176" s="127"/>
      <c r="L176" s="179"/>
      <c r="M176" s="204">
        <f t="shared" si="39"/>
        <v>0</v>
      </c>
      <c r="N176" s="131">
        <f t="shared" si="39"/>
        <v>0</v>
      </c>
      <c r="O176" s="205">
        <f t="shared" si="39"/>
        <v>0</v>
      </c>
      <c r="P176" s="249"/>
      <c r="Q176" s="249"/>
      <c r="R176" s="118"/>
      <c r="S176" s="249"/>
      <c r="T176" s="249"/>
      <c r="U176" s="118"/>
      <c r="V176" s="249"/>
      <c r="W176" s="249"/>
      <c r="X176" s="118"/>
    </row>
    <row r="177" spans="1:24" ht="30" x14ac:dyDescent="0.25">
      <c r="A177" s="35"/>
      <c r="B177" s="83" t="s">
        <v>82</v>
      </c>
      <c r="C177" s="152"/>
      <c r="D177" s="571"/>
      <c r="E177" s="572"/>
      <c r="F177" s="573"/>
      <c r="G177" s="571"/>
      <c r="H177" s="572"/>
      <c r="I177" s="575"/>
      <c r="J177" s="576"/>
      <c r="K177" s="572"/>
      <c r="L177" s="573"/>
      <c r="M177" s="612"/>
      <c r="N177" s="572"/>
      <c r="O177" s="613"/>
      <c r="P177" s="249"/>
      <c r="Q177" s="249"/>
      <c r="R177" s="118"/>
      <c r="S177" s="249"/>
      <c r="T177" s="249"/>
      <c r="U177" s="118"/>
      <c r="V177" s="249"/>
      <c r="W177" s="249"/>
      <c r="X177" s="118"/>
    </row>
    <row r="178" spans="1:24" x14ac:dyDescent="0.25">
      <c r="A178" s="35">
        <v>12</v>
      </c>
      <c r="B178" s="83" t="s">
        <v>156</v>
      </c>
      <c r="C178" s="152" t="s">
        <v>165</v>
      </c>
      <c r="D178" s="126">
        <v>0</v>
      </c>
      <c r="E178" s="127">
        <v>0</v>
      </c>
      <c r="F178" s="179">
        <v>0</v>
      </c>
      <c r="G178" s="126">
        <v>0</v>
      </c>
      <c r="H178" s="127">
        <v>0</v>
      </c>
      <c r="I178" s="128">
        <v>0</v>
      </c>
      <c r="J178" s="186">
        <v>0</v>
      </c>
      <c r="K178" s="127">
        <v>0</v>
      </c>
      <c r="L178" s="179">
        <v>0</v>
      </c>
      <c r="M178" s="204">
        <f t="shared" ref="M178:O180" si="40">D178+G178+J178</f>
        <v>0</v>
      </c>
      <c r="N178" s="131">
        <f t="shared" si="40"/>
        <v>0</v>
      </c>
      <c r="O178" s="205">
        <f t="shared" si="40"/>
        <v>0</v>
      </c>
      <c r="P178" s="249"/>
      <c r="Q178" s="249"/>
      <c r="R178" s="118"/>
      <c r="S178" s="249"/>
      <c r="T178" s="249"/>
      <c r="U178" s="118"/>
      <c r="V178" s="249"/>
      <c r="W178" s="249"/>
      <c r="X178" s="118"/>
    </row>
    <row r="179" spans="1:24" x14ac:dyDescent="0.25">
      <c r="A179" s="35">
        <v>13</v>
      </c>
      <c r="B179" s="83" t="s">
        <v>76</v>
      </c>
      <c r="C179" s="152" t="s">
        <v>166</v>
      </c>
      <c r="D179" s="126">
        <v>0</v>
      </c>
      <c r="E179" s="127">
        <v>0</v>
      </c>
      <c r="F179" s="179">
        <v>0</v>
      </c>
      <c r="G179" s="126">
        <v>0</v>
      </c>
      <c r="H179" s="127">
        <v>0</v>
      </c>
      <c r="I179" s="128">
        <v>0</v>
      </c>
      <c r="J179" s="186">
        <v>0</v>
      </c>
      <c r="K179" s="127">
        <v>0</v>
      </c>
      <c r="L179" s="179">
        <v>0</v>
      </c>
      <c r="M179" s="204">
        <f t="shared" si="40"/>
        <v>0</v>
      </c>
      <c r="N179" s="131">
        <f t="shared" si="40"/>
        <v>0</v>
      </c>
      <c r="O179" s="205">
        <f t="shared" si="40"/>
        <v>0</v>
      </c>
      <c r="P179" s="249"/>
      <c r="Q179" s="249"/>
      <c r="R179" s="118"/>
      <c r="S179" s="249"/>
      <c r="T179" s="249"/>
      <c r="U179" s="118"/>
      <c r="V179" s="249"/>
      <c r="W179" s="249"/>
      <c r="X179" s="118"/>
    </row>
    <row r="180" spans="1:24" ht="30" x14ac:dyDescent="0.25">
      <c r="A180" s="35">
        <v>14</v>
      </c>
      <c r="B180" s="83" t="s">
        <v>157</v>
      </c>
      <c r="C180" s="82" t="s">
        <v>167</v>
      </c>
      <c r="D180" s="126">
        <v>0</v>
      </c>
      <c r="E180" s="127">
        <v>0</v>
      </c>
      <c r="F180" s="179">
        <v>0</v>
      </c>
      <c r="G180" s="126">
        <v>0</v>
      </c>
      <c r="H180" s="127">
        <v>0</v>
      </c>
      <c r="I180" s="128">
        <v>0</v>
      </c>
      <c r="J180" s="186">
        <v>0</v>
      </c>
      <c r="K180" s="127">
        <v>0</v>
      </c>
      <c r="L180" s="179">
        <v>0</v>
      </c>
      <c r="M180" s="204">
        <f t="shared" si="40"/>
        <v>0</v>
      </c>
      <c r="N180" s="131">
        <f t="shared" si="40"/>
        <v>0</v>
      </c>
      <c r="O180" s="205">
        <f t="shared" si="40"/>
        <v>0</v>
      </c>
      <c r="P180" s="249"/>
      <c r="Q180" s="249"/>
      <c r="R180" s="118"/>
      <c r="S180" s="249"/>
      <c r="T180" s="249"/>
      <c r="U180" s="118"/>
      <c r="V180" s="249"/>
      <c r="W180" s="249"/>
      <c r="X180" s="118"/>
    </row>
    <row r="181" spans="1:24" x14ac:dyDescent="0.25">
      <c r="A181" s="35"/>
      <c r="B181" s="153" t="s">
        <v>49</v>
      </c>
      <c r="C181" s="153"/>
      <c r="D181" s="133">
        <f>SUM(D178:D180,D172,D173,D175,D176)</f>
        <v>0</v>
      </c>
      <c r="E181" s="134">
        <f>SUM(E178:E180,E176,E175,E173,E172)</f>
        <v>1412954</v>
      </c>
      <c r="F181" s="182">
        <f>SUM(F178:F180,F176,F175,F173,F172)</f>
        <v>0</v>
      </c>
      <c r="G181" s="133">
        <f>SUM(G178:G180,G172,G173,G175,G176)</f>
        <v>0</v>
      </c>
      <c r="H181" s="134">
        <f>SUM(H178:H180,H176,H175,H173,H172)</f>
        <v>0</v>
      </c>
      <c r="I181" s="140">
        <f>SUM(I178:I180,I176,I175,I173,I172)</f>
        <v>0</v>
      </c>
      <c r="J181" s="136">
        <f>SUM(J178:J180,J172,J173,J175,J176)</f>
        <v>0</v>
      </c>
      <c r="K181" s="134">
        <f>SUM(K178:K180,K176,K175,K173,K172)</f>
        <v>0</v>
      </c>
      <c r="L181" s="182">
        <f>SUM(L178:L180,L176,L175,L173,L172)</f>
        <v>0</v>
      </c>
      <c r="M181" s="206">
        <f>SUM(M178:M180,M172,M173,M175,M176)</f>
        <v>0</v>
      </c>
      <c r="N181" s="134">
        <f>SUM(N178:N180,N176,N175,N173,N172)</f>
        <v>1412954</v>
      </c>
      <c r="O181" s="212">
        <f>SUM(O178:O180,O176,O175,O173,O172)</f>
        <v>0</v>
      </c>
      <c r="P181" s="249"/>
      <c r="Q181" s="249"/>
      <c r="R181" s="118"/>
      <c r="S181" s="249"/>
      <c r="T181" s="249"/>
      <c r="U181" s="118"/>
      <c r="V181" s="249"/>
      <c r="W181" s="249"/>
      <c r="X181" s="118"/>
    </row>
    <row r="182" spans="1:24" ht="30" thickBot="1" x14ac:dyDescent="0.3">
      <c r="A182" s="35"/>
      <c r="B182" s="153" t="s">
        <v>102</v>
      </c>
      <c r="C182" s="153"/>
      <c r="D182" s="141">
        <f>SUM(D181,D169,D164)</f>
        <v>0</v>
      </c>
      <c r="E182" s="142">
        <f>SUM(E181,E169,E164)</f>
        <v>1412954</v>
      </c>
      <c r="F182" s="275">
        <f>SUM(F164,F169,F181)</f>
        <v>0</v>
      </c>
      <c r="G182" s="141">
        <f>SUM(G181,G169,G164)</f>
        <v>0</v>
      </c>
      <c r="H182" s="142">
        <f>SUM(H181,H169,H164)</f>
        <v>249549</v>
      </c>
      <c r="I182" s="147">
        <f>SUM(I164,I169,I181)</f>
        <v>0</v>
      </c>
      <c r="J182" s="144">
        <f ca="1">SUM(J181,J169,J164)</f>
        <v>0</v>
      </c>
      <c r="K182" s="142">
        <f ca="1">SUM(K181,K169,K164)</f>
        <v>249549</v>
      </c>
      <c r="L182" s="275">
        <f ca="1">SUM(L164,L169,L181)</f>
        <v>0</v>
      </c>
      <c r="M182" s="208">
        <f>SUM(M181,M169,M164)</f>
        <v>0</v>
      </c>
      <c r="N182" s="209">
        <f>SUM(N181,N169,N164)</f>
        <v>38936503</v>
      </c>
      <c r="O182" s="223">
        <f>SUM(O164,O169,O181)</f>
        <v>0</v>
      </c>
      <c r="P182" s="249"/>
      <c r="Q182" s="249"/>
      <c r="R182" s="118"/>
      <c r="S182" s="249"/>
      <c r="T182" s="249"/>
      <c r="U182" s="118"/>
      <c r="V182" s="249"/>
      <c r="W182" s="249"/>
      <c r="X182" s="118"/>
    </row>
    <row r="183" spans="1:24" ht="15.75" customHeight="1" thickBot="1" x14ac:dyDescent="0.3">
      <c r="A183" s="156"/>
      <c r="D183" s="656" t="s">
        <v>90</v>
      </c>
      <c r="E183" s="657"/>
      <c r="F183" s="657"/>
      <c r="G183" s="657"/>
      <c r="H183" s="657"/>
      <c r="I183" s="657"/>
      <c r="J183" s="657"/>
      <c r="K183" s="657"/>
      <c r="L183" s="657"/>
      <c r="M183" s="657"/>
      <c r="N183" s="657"/>
      <c r="O183" s="657"/>
      <c r="P183" s="657"/>
      <c r="Q183" s="657"/>
      <c r="R183" s="657"/>
      <c r="S183" s="657"/>
      <c r="T183" s="657"/>
      <c r="U183" s="657"/>
      <c r="V183" s="657"/>
      <c r="W183" s="657"/>
      <c r="X183" s="657"/>
    </row>
    <row r="184" spans="1:24" ht="34.5" customHeight="1" x14ac:dyDescent="0.25">
      <c r="A184" s="156"/>
      <c r="B184" s="153"/>
      <c r="C184" s="276" t="s">
        <v>334</v>
      </c>
      <c r="D184" s="651" t="s">
        <v>280</v>
      </c>
      <c r="E184" s="651"/>
      <c r="F184" s="652"/>
      <c r="G184" s="654" t="s">
        <v>255</v>
      </c>
      <c r="H184" s="651"/>
      <c r="I184" s="655"/>
      <c r="J184" s="653" t="s">
        <v>293</v>
      </c>
      <c r="K184" s="651"/>
      <c r="L184" s="652"/>
      <c r="M184" s="654" t="s">
        <v>263</v>
      </c>
      <c r="N184" s="651"/>
      <c r="O184" s="655"/>
      <c r="P184" s="653" t="s">
        <v>272</v>
      </c>
      <c r="Q184" s="651"/>
      <c r="R184" s="652"/>
      <c r="S184" s="645" t="s">
        <v>294</v>
      </c>
      <c r="T184" s="646"/>
      <c r="U184" s="647"/>
      <c r="V184" s="653" t="s">
        <v>295</v>
      </c>
      <c r="W184" s="651"/>
      <c r="X184" s="651"/>
    </row>
    <row r="185" spans="1:24" ht="81" customHeight="1" x14ac:dyDescent="0.25">
      <c r="A185" s="156"/>
      <c r="B185" s="153"/>
      <c r="C185" s="195" t="s">
        <v>124</v>
      </c>
      <c r="D185" s="617" t="s">
        <v>339</v>
      </c>
      <c r="E185" s="598"/>
      <c r="F185" s="649"/>
      <c r="G185" s="599" t="s">
        <v>340</v>
      </c>
      <c r="H185" s="598"/>
      <c r="I185" s="598"/>
      <c r="J185" s="599" t="s">
        <v>364</v>
      </c>
      <c r="K185" s="598"/>
      <c r="L185" s="598"/>
      <c r="M185" s="599" t="s">
        <v>349</v>
      </c>
      <c r="N185" s="598"/>
      <c r="O185" s="598"/>
      <c r="P185" s="599" t="s">
        <v>355</v>
      </c>
      <c r="Q185" s="598"/>
      <c r="R185" s="598"/>
      <c r="S185" s="599" t="s">
        <v>365</v>
      </c>
      <c r="T185" s="598"/>
      <c r="U185" s="649"/>
      <c r="V185" s="599" t="s">
        <v>366</v>
      </c>
      <c r="W185" s="598"/>
      <c r="X185" s="650"/>
    </row>
    <row r="186" spans="1:24" ht="79.5" customHeight="1" x14ac:dyDescent="0.25">
      <c r="A186" s="148" t="s">
        <v>40</v>
      </c>
      <c r="B186" s="149" t="s">
        <v>124</v>
      </c>
      <c r="C186" s="194" t="s">
        <v>142</v>
      </c>
      <c r="D186" s="228" t="s">
        <v>159</v>
      </c>
      <c r="E186" s="228" t="s">
        <v>160</v>
      </c>
      <c r="F186" s="229" t="s">
        <v>161</v>
      </c>
      <c r="G186" s="230" t="s">
        <v>159</v>
      </c>
      <c r="H186" s="228" t="s">
        <v>160</v>
      </c>
      <c r="I186" s="231" t="s">
        <v>161</v>
      </c>
      <c r="J186" s="308" t="s">
        <v>159</v>
      </c>
      <c r="K186" s="228" t="s">
        <v>160</v>
      </c>
      <c r="L186" s="229" t="s">
        <v>161</v>
      </c>
      <c r="M186" s="230" t="s">
        <v>159</v>
      </c>
      <c r="N186" s="307" t="s">
        <v>160</v>
      </c>
      <c r="O186" s="231" t="s">
        <v>161</v>
      </c>
      <c r="P186" s="227" t="s">
        <v>159</v>
      </c>
      <c r="Q186" s="228" t="s">
        <v>160</v>
      </c>
      <c r="R186" s="309" t="s">
        <v>161</v>
      </c>
      <c r="S186" s="306" t="s">
        <v>159</v>
      </c>
      <c r="T186" s="307" t="s">
        <v>160</v>
      </c>
      <c r="U186" s="310" t="s">
        <v>161</v>
      </c>
      <c r="V186" s="227" t="s">
        <v>159</v>
      </c>
      <c r="W186" s="228" t="s">
        <v>160</v>
      </c>
      <c r="X186" s="228" t="s">
        <v>161</v>
      </c>
    </row>
    <row r="187" spans="1:24" ht="30" x14ac:dyDescent="0.25">
      <c r="A187" s="35" t="s">
        <v>11</v>
      </c>
      <c r="B187" s="83" t="s">
        <v>55</v>
      </c>
      <c r="D187" s="572"/>
      <c r="E187" s="572"/>
      <c r="F187" s="573"/>
      <c r="G187" s="571"/>
      <c r="H187" s="572"/>
      <c r="I187" s="575"/>
      <c r="J187" s="576"/>
      <c r="K187" s="572"/>
      <c r="L187" s="573"/>
      <c r="M187" s="571"/>
      <c r="N187" s="572"/>
      <c r="O187" s="575"/>
      <c r="P187" s="576"/>
      <c r="Q187" s="572"/>
      <c r="R187" s="573"/>
      <c r="S187" s="571"/>
      <c r="T187" s="572"/>
      <c r="U187" s="575"/>
      <c r="V187" s="576"/>
      <c r="W187" s="572"/>
      <c r="X187" s="572"/>
    </row>
    <row r="188" spans="1:24" ht="30" x14ac:dyDescent="0.25">
      <c r="A188" s="35">
        <v>1</v>
      </c>
      <c r="B188" s="83" t="s">
        <v>143</v>
      </c>
      <c r="C188" s="152" t="s">
        <v>144</v>
      </c>
      <c r="D188" s="127">
        <v>0</v>
      </c>
      <c r="E188" s="127">
        <v>0</v>
      </c>
      <c r="F188" s="179">
        <v>0</v>
      </c>
      <c r="G188" s="126">
        <v>0</v>
      </c>
      <c r="H188" s="127">
        <v>4410210</v>
      </c>
      <c r="I188" s="128">
        <v>0</v>
      </c>
      <c r="J188" s="186">
        <v>0</v>
      </c>
      <c r="K188" s="127">
        <v>0</v>
      </c>
      <c r="L188" s="179">
        <v>0</v>
      </c>
      <c r="M188" s="126">
        <v>1078092</v>
      </c>
      <c r="N188" s="127">
        <v>0</v>
      </c>
      <c r="O188" s="128">
        <v>0</v>
      </c>
      <c r="P188" s="186">
        <v>0</v>
      </c>
      <c r="Q188" s="127">
        <v>0</v>
      </c>
      <c r="R188" s="179">
        <v>0</v>
      </c>
      <c r="S188" s="126">
        <v>0</v>
      </c>
      <c r="T188" s="127">
        <v>0</v>
      </c>
      <c r="U188" s="128">
        <v>0</v>
      </c>
      <c r="V188" s="186">
        <v>0</v>
      </c>
      <c r="W188" s="127">
        <v>0</v>
      </c>
      <c r="X188" s="127">
        <v>0</v>
      </c>
    </row>
    <row r="189" spans="1:24" ht="30" x14ac:dyDescent="0.25">
      <c r="A189" s="35"/>
      <c r="B189" s="83" t="s">
        <v>145</v>
      </c>
      <c r="C189" s="152"/>
      <c r="D189" s="127"/>
      <c r="E189" s="127"/>
      <c r="F189" s="179"/>
      <c r="G189" s="126"/>
      <c r="H189" s="127"/>
      <c r="I189" s="128"/>
      <c r="J189" s="186"/>
      <c r="K189" s="127"/>
      <c r="L189" s="179"/>
      <c r="M189" s="126"/>
      <c r="N189" s="127"/>
      <c r="O189" s="128"/>
      <c r="P189" s="186"/>
      <c r="Q189" s="127"/>
      <c r="R189" s="179"/>
      <c r="S189" s="126"/>
      <c r="T189" s="127"/>
      <c r="U189" s="128"/>
      <c r="V189" s="186"/>
      <c r="W189" s="127"/>
      <c r="X189" s="127"/>
    </row>
    <row r="190" spans="1:24" x14ac:dyDescent="0.25">
      <c r="A190" s="35">
        <v>2</v>
      </c>
      <c r="B190" s="83" t="s">
        <v>57</v>
      </c>
      <c r="C190" s="152" t="s">
        <v>146</v>
      </c>
      <c r="D190" s="127">
        <v>0</v>
      </c>
      <c r="E190" s="127">
        <v>0</v>
      </c>
      <c r="F190" s="179">
        <v>0</v>
      </c>
      <c r="G190" s="126">
        <v>0</v>
      </c>
      <c r="H190" s="127">
        <v>0</v>
      </c>
      <c r="I190" s="128">
        <v>0</v>
      </c>
      <c r="J190" s="186">
        <v>0</v>
      </c>
      <c r="K190" s="127">
        <v>0</v>
      </c>
      <c r="L190" s="179">
        <v>0</v>
      </c>
      <c r="M190" s="126">
        <v>0</v>
      </c>
      <c r="N190" s="127">
        <v>0</v>
      </c>
      <c r="O190" s="128">
        <v>0</v>
      </c>
      <c r="P190" s="186">
        <v>0</v>
      </c>
      <c r="Q190" s="127">
        <v>0</v>
      </c>
      <c r="R190" s="179">
        <v>0</v>
      </c>
      <c r="S190" s="126">
        <v>0</v>
      </c>
      <c r="T190" s="127">
        <v>0</v>
      </c>
      <c r="U190" s="128">
        <v>0</v>
      </c>
      <c r="V190" s="186">
        <v>0</v>
      </c>
      <c r="W190" s="127">
        <v>0</v>
      </c>
      <c r="X190" s="127">
        <v>0</v>
      </c>
    </row>
    <row r="191" spans="1:24" x14ac:dyDescent="0.25">
      <c r="A191" s="35">
        <v>3</v>
      </c>
      <c r="B191" s="83" t="s">
        <v>147</v>
      </c>
      <c r="C191" s="152" t="s">
        <v>148</v>
      </c>
      <c r="D191" s="127">
        <v>0</v>
      </c>
      <c r="E191" s="127">
        <v>0</v>
      </c>
      <c r="F191" s="179">
        <v>0</v>
      </c>
      <c r="G191" s="126">
        <v>0</v>
      </c>
      <c r="H191" s="127">
        <v>0</v>
      </c>
      <c r="I191" s="128">
        <v>0</v>
      </c>
      <c r="J191" s="186">
        <v>0</v>
      </c>
      <c r="K191" s="127">
        <v>3995200.29</v>
      </c>
      <c r="L191" s="179">
        <v>0</v>
      </c>
      <c r="M191" s="126">
        <v>1526071.37</v>
      </c>
      <c r="N191" s="127">
        <v>0</v>
      </c>
      <c r="O191" s="128">
        <v>0</v>
      </c>
      <c r="P191" s="186">
        <v>0</v>
      </c>
      <c r="Q191" s="127">
        <v>1974850</v>
      </c>
      <c r="R191" s="179">
        <v>0</v>
      </c>
      <c r="S191" s="126">
        <v>7276000</v>
      </c>
      <c r="T191" s="127">
        <v>0</v>
      </c>
      <c r="U191" s="128">
        <v>0</v>
      </c>
      <c r="V191" s="186">
        <v>541000</v>
      </c>
      <c r="W191" s="127">
        <v>0</v>
      </c>
      <c r="X191" s="127">
        <v>0</v>
      </c>
    </row>
    <row r="192" spans="1:24" ht="30" x14ac:dyDescent="0.25">
      <c r="A192" s="35">
        <v>4</v>
      </c>
      <c r="B192" s="83" t="s">
        <v>149</v>
      </c>
      <c r="C192" s="152" t="s">
        <v>150</v>
      </c>
      <c r="D192" s="127">
        <v>0</v>
      </c>
      <c r="E192" s="127">
        <v>0</v>
      </c>
      <c r="F192" s="179">
        <v>0</v>
      </c>
      <c r="G192" s="126">
        <v>0</v>
      </c>
      <c r="H192" s="127">
        <v>0</v>
      </c>
      <c r="I192" s="128">
        <v>0</v>
      </c>
      <c r="J192" s="186">
        <v>0</v>
      </c>
      <c r="K192" s="127">
        <v>0</v>
      </c>
      <c r="L192" s="179">
        <v>0</v>
      </c>
      <c r="M192" s="126">
        <v>0</v>
      </c>
      <c r="N192" s="127">
        <v>0</v>
      </c>
      <c r="O192" s="128">
        <v>0</v>
      </c>
      <c r="P192" s="186">
        <v>0</v>
      </c>
      <c r="Q192" s="127">
        <v>0</v>
      </c>
      <c r="R192" s="179">
        <v>0</v>
      </c>
      <c r="S192" s="126">
        <v>0</v>
      </c>
      <c r="T192" s="127">
        <v>0</v>
      </c>
      <c r="U192" s="128">
        <v>0</v>
      </c>
      <c r="V192" s="186">
        <v>0</v>
      </c>
      <c r="W192" s="127">
        <v>0</v>
      </c>
      <c r="X192" s="127">
        <v>0</v>
      </c>
    </row>
    <row r="193" spans="1:24" x14ac:dyDescent="0.25">
      <c r="A193" s="35"/>
      <c r="B193" s="153" t="s">
        <v>61</v>
      </c>
      <c r="C193" s="155"/>
      <c r="D193" s="134">
        <f t="shared" ref="D193:X193" si="41">SUM(D190:D192,D188)</f>
        <v>0</v>
      </c>
      <c r="E193" s="134">
        <f t="shared" si="41"/>
        <v>0</v>
      </c>
      <c r="F193" s="137">
        <f t="shared" si="41"/>
        <v>0</v>
      </c>
      <c r="G193" s="133">
        <f t="shared" si="41"/>
        <v>0</v>
      </c>
      <c r="H193" s="134">
        <f t="shared" si="41"/>
        <v>4410210</v>
      </c>
      <c r="I193" s="135">
        <f t="shared" si="41"/>
        <v>0</v>
      </c>
      <c r="J193" s="136">
        <f t="shared" si="41"/>
        <v>0</v>
      </c>
      <c r="K193" s="134">
        <f t="shared" si="41"/>
        <v>3995200.29</v>
      </c>
      <c r="L193" s="137">
        <f t="shared" si="41"/>
        <v>0</v>
      </c>
      <c r="M193" s="133">
        <f t="shared" si="41"/>
        <v>2604163.37</v>
      </c>
      <c r="N193" s="134">
        <f t="shared" si="41"/>
        <v>0</v>
      </c>
      <c r="O193" s="135">
        <f t="shared" si="41"/>
        <v>0</v>
      </c>
      <c r="P193" s="136">
        <f t="shared" si="41"/>
        <v>0</v>
      </c>
      <c r="Q193" s="134">
        <f t="shared" si="41"/>
        <v>1974850</v>
      </c>
      <c r="R193" s="137">
        <f t="shared" si="41"/>
        <v>0</v>
      </c>
      <c r="S193" s="133">
        <f t="shared" si="41"/>
        <v>7276000</v>
      </c>
      <c r="T193" s="134">
        <f t="shared" si="41"/>
        <v>0</v>
      </c>
      <c r="U193" s="135">
        <f t="shared" si="41"/>
        <v>0</v>
      </c>
      <c r="V193" s="136">
        <f t="shared" si="41"/>
        <v>541000</v>
      </c>
      <c r="W193" s="134">
        <f t="shared" si="41"/>
        <v>0</v>
      </c>
      <c r="X193" s="134">
        <f t="shared" si="41"/>
        <v>0</v>
      </c>
    </row>
    <row r="194" spans="1:24" ht="30" x14ac:dyDescent="0.25">
      <c r="A194" s="35" t="s">
        <v>50</v>
      </c>
      <c r="B194" s="83" t="s">
        <v>62</v>
      </c>
      <c r="C194" s="152"/>
      <c r="D194" s="572"/>
      <c r="E194" s="572"/>
      <c r="F194" s="573"/>
      <c r="G194" s="571"/>
      <c r="H194" s="572"/>
      <c r="I194" s="575"/>
      <c r="J194" s="576"/>
      <c r="K194" s="572"/>
      <c r="L194" s="573"/>
      <c r="M194" s="571"/>
      <c r="N194" s="572"/>
      <c r="O194" s="575"/>
      <c r="P194" s="576"/>
      <c r="Q194" s="572"/>
      <c r="R194" s="573"/>
      <c r="S194" s="571"/>
      <c r="T194" s="572"/>
      <c r="U194" s="575"/>
      <c r="V194" s="576"/>
      <c r="W194" s="572"/>
      <c r="X194" s="572"/>
    </row>
    <row r="195" spans="1:24" ht="30" x14ac:dyDescent="0.25">
      <c r="A195" s="35">
        <v>5</v>
      </c>
      <c r="B195" s="83" t="s">
        <v>71</v>
      </c>
      <c r="C195" s="152" t="s">
        <v>151</v>
      </c>
      <c r="D195" s="127">
        <v>0</v>
      </c>
      <c r="E195" s="127">
        <v>0</v>
      </c>
      <c r="F195" s="179">
        <v>0</v>
      </c>
      <c r="G195" s="126">
        <v>0</v>
      </c>
      <c r="H195" s="127">
        <v>0</v>
      </c>
      <c r="I195" s="128">
        <v>0</v>
      </c>
      <c r="J195" s="186">
        <v>0</v>
      </c>
      <c r="K195" s="127">
        <v>0</v>
      </c>
      <c r="L195" s="179">
        <v>0</v>
      </c>
      <c r="M195" s="126">
        <v>0</v>
      </c>
      <c r="N195" s="127">
        <v>0</v>
      </c>
      <c r="O195" s="128">
        <v>0</v>
      </c>
      <c r="P195" s="186">
        <v>0</v>
      </c>
      <c r="Q195" s="127">
        <v>0</v>
      </c>
      <c r="R195" s="179">
        <v>0</v>
      </c>
      <c r="S195" s="126">
        <v>0</v>
      </c>
      <c r="T195" s="127">
        <v>0</v>
      </c>
      <c r="U195" s="128">
        <v>0</v>
      </c>
      <c r="V195" s="186">
        <v>0</v>
      </c>
      <c r="W195" s="127">
        <v>0</v>
      </c>
      <c r="X195" s="127">
        <v>0</v>
      </c>
    </row>
    <row r="196" spans="1:24" x14ac:dyDescent="0.25">
      <c r="A196" s="35">
        <v>6</v>
      </c>
      <c r="B196" s="83" t="s">
        <v>152</v>
      </c>
      <c r="C196" s="152" t="s">
        <v>153</v>
      </c>
      <c r="D196" s="127">
        <v>0</v>
      </c>
      <c r="E196" s="127">
        <v>0</v>
      </c>
      <c r="F196" s="179">
        <v>0</v>
      </c>
      <c r="G196" s="126">
        <v>0</v>
      </c>
      <c r="H196" s="127">
        <v>0</v>
      </c>
      <c r="I196" s="128">
        <v>0</v>
      </c>
      <c r="J196" s="186">
        <v>0</v>
      </c>
      <c r="K196" s="127">
        <v>0</v>
      </c>
      <c r="L196" s="179">
        <v>0</v>
      </c>
      <c r="M196" s="126">
        <v>0</v>
      </c>
      <c r="N196" s="127">
        <v>0</v>
      </c>
      <c r="O196" s="128">
        <v>0</v>
      </c>
      <c r="P196" s="186">
        <v>0</v>
      </c>
      <c r="Q196" s="127">
        <v>0</v>
      </c>
      <c r="R196" s="179">
        <v>0</v>
      </c>
      <c r="S196" s="126">
        <v>0</v>
      </c>
      <c r="T196" s="127">
        <v>0</v>
      </c>
      <c r="U196" s="128">
        <v>0</v>
      </c>
      <c r="V196" s="186">
        <v>0</v>
      </c>
      <c r="W196" s="127">
        <v>0</v>
      </c>
      <c r="X196" s="127">
        <v>0</v>
      </c>
    </row>
    <row r="197" spans="1:24" ht="30" x14ac:dyDescent="0.25">
      <c r="A197" s="35">
        <v>7</v>
      </c>
      <c r="B197" s="83" t="s">
        <v>73</v>
      </c>
      <c r="C197" s="152" t="s">
        <v>154</v>
      </c>
      <c r="D197" s="127">
        <v>0</v>
      </c>
      <c r="E197" s="127">
        <v>0</v>
      </c>
      <c r="F197" s="179">
        <v>0</v>
      </c>
      <c r="G197" s="126">
        <v>0</v>
      </c>
      <c r="H197" s="127">
        <v>0</v>
      </c>
      <c r="I197" s="128">
        <v>0</v>
      </c>
      <c r="J197" s="186">
        <v>0</v>
      </c>
      <c r="K197" s="127">
        <v>0</v>
      </c>
      <c r="L197" s="179">
        <v>0</v>
      </c>
      <c r="M197" s="126">
        <v>0</v>
      </c>
      <c r="N197" s="127">
        <v>0</v>
      </c>
      <c r="O197" s="128">
        <v>0</v>
      </c>
      <c r="P197" s="186">
        <v>0</v>
      </c>
      <c r="Q197" s="127">
        <v>0</v>
      </c>
      <c r="R197" s="179">
        <v>0</v>
      </c>
      <c r="S197" s="126">
        <v>0</v>
      </c>
      <c r="T197" s="127">
        <v>0</v>
      </c>
      <c r="U197" s="128">
        <v>0</v>
      </c>
      <c r="V197" s="186">
        <v>0</v>
      </c>
      <c r="W197" s="127">
        <v>0</v>
      </c>
      <c r="X197" s="127">
        <v>0</v>
      </c>
    </row>
    <row r="198" spans="1:24" x14ac:dyDescent="0.25">
      <c r="A198" s="35"/>
      <c r="B198" s="153" t="s">
        <v>69</v>
      </c>
      <c r="C198" s="155"/>
      <c r="D198" s="134">
        <f t="shared" ref="D198:X198" si="42">SUM(D195:D197)</f>
        <v>0</v>
      </c>
      <c r="E198" s="134">
        <f t="shared" si="42"/>
        <v>0</v>
      </c>
      <c r="F198" s="137">
        <f t="shared" si="42"/>
        <v>0</v>
      </c>
      <c r="G198" s="133">
        <f t="shared" si="42"/>
        <v>0</v>
      </c>
      <c r="H198" s="134">
        <f t="shared" si="42"/>
        <v>0</v>
      </c>
      <c r="I198" s="135">
        <f t="shared" si="42"/>
        <v>0</v>
      </c>
      <c r="J198" s="136">
        <f t="shared" si="42"/>
        <v>0</v>
      </c>
      <c r="K198" s="134">
        <f t="shared" si="42"/>
        <v>0</v>
      </c>
      <c r="L198" s="137">
        <f t="shared" si="42"/>
        <v>0</v>
      </c>
      <c r="M198" s="133">
        <f t="shared" si="42"/>
        <v>0</v>
      </c>
      <c r="N198" s="134">
        <f t="shared" si="42"/>
        <v>0</v>
      </c>
      <c r="O198" s="135">
        <f t="shared" si="42"/>
        <v>0</v>
      </c>
      <c r="P198" s="136">
        <f t="shared" si="42"/>
        <v>0</v>
      </c>
      <c r="Q198" s="134">
        <f t="shared" si="42"/>
        <v>0</v>
      </c>
      <c r="R198" s="137">
        <f t="shared" si="42"/>
        <v>0</v>
      </c>
      <c r="S198" s="133">
        <f t="shared" si="42"/>
        <v>0</v>
      </c>
      <c r="T198" s="134">
        <f t="shared" si="42"/>
        <v>0</v>
      </c>
      <c r="U198" s="135">
        <f t="shared" si="42"/>
        <v>0</v>
      </c>
      <c r="V198" s="136">
        <f t="shared" si="42"/>
        <v>0</v>
      </c>
      <c r="W198" s="134">
        <f t="shared" si="42"/>
        <v>0</v>
      </c>
      <c r="X198" s="134">
        <f t="shared" si="42"/>
        <v>0</v>
      </c>
    </row>
    <row r="199" spans="1:24" ht="30" x14ac:dyDescent="0.25">
      <c r="A199" s="35" t="s">
        <v>53</v>
      </c>
      <c r="B199" s="83" t="s">
        <v>89</v>
      </c>
      <c r="C199" s="152"/>
      <c r="D199" s="572"/>
      <c r="E199" s="572"/>
      <c r="F199" s="573"/>
      <c r="G199" s="571"/>
      <c r="H199" s="572"/>
      <c r="I199" s="575"/>
      <c r="J199" s="576"/>
      <c r="K199" s="572"/>
      <c r="L199" s="573"/>
      <c r="M199" s="571"/>
      <c r="N199" s="572"/>
      <c r="O199" s="575"/>
      <c r="P199" s="576"/>
      <c r="Q199" s="572"/>
      <c r="R199" s="573"/>
      <c r="S199" s="571"/>
      <c r="T199" s="572"/>
      <c r="U199" s="575"/>
      <c r="V199" s="576"/>
      <c r="W199" s="572"/>
      <c r="X199" s="572"/>
    </row>
    <row r="200" spans="1:24" ht="30" x14ac:dyDescent="0.25">
      <c r="A200" s="35"/>
      <c r="B200" s="83" t="s">
        <v>80</v>
      </c>
      <c r="C200" s="152"/>
      <c r="D200" s="572"/>
      <c r="E200" s="572"/>
      <c r="F200" s="573"/>
      <c r="G200" s="571"/>
      <c r="H200" s="572"/>
      <c r="I200" s="575"/>
      <c r="J200" s="576"/>
      <c r="K200" s="572"/>
      <c r="L200" s="573"/>
      <c r="M200" s="571"/>
      <c r="N200" s="572"/>
      <c r="O200" s="575"/>
      <c r="P200" s="576"/>
      <c r="Q200" s="572"/>
      <c r="R200" s="573"/>
      <c r="S200" s="571"/>
      <c r="T200" s="572"/>
      <c r="U200" s="575"/>
      <c r="V200" s="576"/>
      <c r="W200" s="572"/>
      <c r="X200" s="572"/>
    </row>
    <row r="201" spans="1:24" x14ac:dyDescent="0.25">
      <c r="A201" s="35">
        <v>8</v>
      </c>
      <c r="B201" s="83" t="s">
        <v>78</v>
      </c>
      <c r="C201" s="152" t="s">
        <v>155</v>
      </c>
      <c r="D201" s="127">
        <v>5661298</v>
      </c>
      <c r="E201" s="127">
        <v>0</v>
      </c>
      <c r="F201" s="179">
        <v>0</v>
      </c>
      <c r="G201" s="126">
        <v>0</v>
      </c>
      <c r="H201" s="127">
        <v>0</v>
      </c>
      <c r="I201" s="128">
        <v>0</v>
      </c>
      <c r="J201" s="186">
        <v>0</v>
      </c>
      <c r="K201" s="127">
        <v>0</v>
      </c>
      <c r="L201" s="179">
        <v>0</v>
      </c>
      <c r="M201" s="126">
        <v>0</v>
      </c>
      <c r="N201" s="127">
        <v>0</v>
      </c>
      <c r="O201" s="128">
        <v>0</v>
      </c>
      <c r="P201" s="186">
        <v>0</v>
      </c>
      <c r="Q201" s="127">
        <v>0</v>
      </c>
      <c r="R201" s="179">
        <v>0</v>
      </c>
      <c r="S201" s="126">
        <v>0</v>
      </c>
      <c r="T201" s="127">
        <v>0</v>
      </c>
      <c r="U201" s="128">
        <v>0</v>
      </c>
      <c r="V201" s="186">
        <v>0</v>
      </c>
      <c r="W201" s="127">
        <v>0</v>
      </c>
      <c r="X201" s="127">
        <v>0</v>
      </c>
    </row>
    <row r="202" spans="1:24" x14ac:dyDescent="0.25">
      <c r="A202" s="35">
        <v>9</v>
      </c>
      <c r="B202" s="83" t="s">
        <v>79</v>
      </c>
      <c r="C202" s="152" t="s">
        <v>155</v>
      </c>
      <c r="D202" s="127"/>
      <c r="E202" s="127"/>
      <c r="F202" s="179"/>
      <c r="G202" s="126"/>
      <c r="H202" s="127"/>
      <c r="I202" s="128"/>
      <c r="J202" s="186"/>
      <c r="K202" s="127"/>
      <c r="L202" s="179"/>
      <c r="M202" s="126"/>
      <c r="N202" s="127"/>
      <c r="O202" s="128"/>
      <c r="P202" s="186"/>
      <c r="Q202" s="127"/>
      <c r="R202" s="179"/>
      <c r="S202" s="126"/>
      <c r="T202" s="127"/>
      <c r="U202" s="128"/>
      <c r="V202" s="186"/>
      <c r="W202" s="127"/>
      <c r="X202" s="127"/>
    </row>
    <row r="203" spans="1:24" ht="30" x14ac:dyDescent="0.25">
      <c r="A203" s="35"/>
      <c r="B203" s="83" t="s">
        <v>81</v>
      </c>
      <c r="C203" s="152"/>
      <c r="D203" s="572"/>
      <c r="E203" s="572"/>
      <c r="F203" s="573"/>
      <c r="G203" s="571"/>
      <c r="H203" s="572"/>
      <c r="I203" s="575"/>
      <c r="J203" s="576"/>
      <c r="K203" s="572"/>
      <c r="L203" s="573"/>
      <c r="M203" s="571"/>
      <c r="N203" s="572"/>
      <c r="O203" s="575"/>
      <c r="P203" s="576"/>
      <c r="Q203" s="572"/>
      <c r="R203" s="573"/>
      <c r="S203" s="571"/>
      <c r="T203" s="572"/>
      <c r="U203" s="575"/>
      <c r="V203" s="576"/>
      <c r="W203" s="572"/>
      <c r="X203" s="572"/>
    </row>
    <row r="204" spans="1:24" x14ac:dyDescent="0.25">
      <c r="A204" s="35">
        <v>10</v>
      </c>
      <c r="B204" s="83" t="s">
        <v>78</v>
      </c>
      <c r="C204" s="152" t="s">
        <v>155</v>
      </c>
      <c r="D204" s="127">
        <v>0</v>
      </c>
      <c r="E204" s="127">
        <v>0</v>
      </c>
      <c r="F204" s="179">
        <v>0</v>
      </c>
      <c r="G204" s="126">
        <v>0</v>
      </c>
      <c r="H204" s="127">
        <v>0</v>
      </c>
      <c r="I204" s="128">
        <v>0</v>
      </c>
      <c r="J204" s="186">
        <v>0</v>
      </c>
      <c r="K204" s="127">
        <v>0</v>
      </c>
      <c r="L204" s="179">
        <v>0</v>
      </c>
      <c r="M204" s="126">
        <v>0</v>
      </c>
      <c r="N204" s="127">
        <v>0</v>
      </c>
      <c r="O204" s="128">
        <v>0</v>
      </c>
      <c r="P204" s="186">
        <v>0</v>
      </c>
      <c r="Q204" s="127">
        <v>0</v>
      </c>
      <c r="R204" s="179">
        <v>0</v>
      </c>
      <c r="S204" s="126">
        <v>0</v>
      </c>
      <c r="T204" s="127">
        <v>0</v>
      </c>
      <c r="U204" s="128">
        <v>0</v>
      </c>
      <c r="V204" s="186">
        <v>0</v>
      </c>
      <c r="W204" s="127">
        <v>0</v>
      </c>
      <c r="X204" s="127">
        <v>0</v>
      </c>
    </row>
    <row r="205" spans="1:24" x14ac:dyDescent="0.25">
      <c r="A205" s="35">
        <v>11</v>
      </c>
      <c r="B205" s="83" t="s">
        <v>79</v>
      </c>
      <c r="C205" s="152" t="s">
        <v>155</v>
      </c>
      <c r="D205" s="127"/>
      <c r="E205" s="127"/>
      <c r="F205" s="179"/>
      <c r="G205" s="126"/>
      <c r="H205" s="127"/>
      <c r="I205" s="128"/>
      <c r="J205" s="186"/>
      <c r="K205" s="127"/>
      <c r="L205" s="179"/>
      <c r="M205" s="126"/>
      <c r="N205" s="127"/>
      <c r="O205" s="128"/>
      <c r="P205" s="186"/>
      <c r="Q205" s="127"/>
      <c r="R205" s="179"/>
      <c r="S205" s="126"/>
      <c r="T205" s="127"/>
      <c r="U205" s="128"/>
      <c r="V205" s="186"/>
      <c r="W205" s="127"/>
      <c r="X205" s="127"/>
    </row>
    <row r="206" spans="1:24" ht="30" x14ac:dyDescent="0.25">
      <c r="A206" s="35"/>
      <c r="B206" s="83" t="s">
        <v>82</v>
      </c>
      <c r="C206" s="152"/>
      <c r="D206" s="572"/>
      <c r="E206" s="572"/>
      <c r="F206" s="573"/>
      <c r="G206" s="571"/>
      <c r="H206" s="572"/>
      <c r="I206" s="575"/>
      <c r="J206" s="576"/>
      <c r="K206" s="572"/>
      <c r="L206" s="573"/>
      <c r="M206" s="571"/>
      <c r="N206" s="572"/>
      <c r="O206" s="575"/>
      <c r="P206" s="576"/>
      <c r="Q206" s="572"/>
      <c r="R206" s="573"/>
      <c r="S206" s="571"/>
      <c r="T206" s="572"/>
      <c r="U206" s="575"/>
      <c r="V206" s="576"/>
      <c r="W206" s="572"/>
      <c r="X206" s="572"/>
    </row>
    <row r="207" spans="1:24" x14ac:dyDescent="0.25">
      <c r="A207" s="35">
        <v>12</v>
      </c>
      <c r="B207" s="83" t="s">
        <v>156</v>
      </c>
      <c r="C207" s="152" t="s">
        <v>165</v>
      </c>
      <c r="D207" s="127">
        <v>0</v>
      </c>
      <c r="E207" s="127">
        <v>0</v>
      </c>
      <c r="F207" s="179">
        <v>0</v>
      </c>
      <c r="G207" s="126">
        <v>0</v>
      </c>
      <c r="H207" s="127">
        <v>0</v>
      </c>
      <c r="I207" s="128">
        <v>0</v>
      </c>
      <c r="J207" s="186">
        <v>0</v>
      </c>
      <c r="K207" s="127">
        <v>0</v>
      </c>
      <c r="L207" s="179">
        <v>0</v>
      </c>
      <c r="M207" s="126">
        <v>0</v>
      </c>
      <c r="N207" s="127">
        <v>0</v>
      </c>
      <c r="O207" s="128">
        <v>0</v>
      </c>
      <c r="P207" s="186">
        <v>0</v>
      </c>
      <c r="Q207" s="127">
        <v>0</v>
      </c>
      <c r="R207" s="179">
        <v>0</v>
      </c>
      <c r="S207" s="126">
        <v>0</v>
      </c>
      <c r="T207" s="127">
        <v>0</v>
      </c>
      <c r="U207" s="128">
        <v>0</v>
      </c>
      <c r="V207" s="186">
        <v>0</v>
      </c>
      <c r="W207" s="127">
        <v>0</v>
      </c>
      <c r="X207" s="127">
        <v>0</v>
      </c>
    </row>
    <row r="208" spans="1:24" x14ac:dyDescent="0.25">
      <c r="A208" s="35">
        <v>13</v>
      </c>
      <c r="B208" s="83" t="s">
        <v>76</v>
      </c>
      <c r="C208" s="152" t="s">
        <v>166</v>
      </c>
      <c r="D208" s="127">
        <v>0</v>
      </c>
      <c r="E208" s="127">
        <v>0</v>
      </c>
      <c r="F208" s="179">
        <v>0</v>
      </c>
      <c r="G208" s="126">
        <v>0</v>
      </c>
      <c r="H208" s="127">
        <v>0</v>
      </c>
      <c r="I208" s="128">
        <v>0</v>
      </c>
      <c r="J208" s="186">
        <v>0</v>
      </c>
      <c r="K208" s="127">
        <v>0</v>
      </c>
      <c r="L208" s="179">
        <v>0</v>
      </c>
      <c r="M208" s="126">
        <v>0</v>
      </c>
      <c r="N208" s="127">
        <v>0</v>
      </c>
      <c r="O208" s="128">
        <v>0</v>
      </c>
      <c r="P208" s="186">
        <v>0</v>
      </c>
      <c r="Q208" s="127">
        <v>0</v>
      </c>
      <c r="R208" s="179">
        <v>0</v>
      </c>
      <c r="S208" s="126">
        <v>0</v>
      </c>
      <c r="T208" s="127">
        <v>0</v>
      </c>
      <c r="U208" s="128">
        <v>0</v>
      </c>
      <c r="V208" s="186">
        <v>0</v>
      </c>
      <c r="W208" s="127">
        <v>0</v>
      </c>
      <c r="X208" s="127">
        <v>0</v>
      </c>
    </row>
    <row r="209" spans="1:24" ht="30" x14ac:dyDescent="0.25">
      <c r="A209" s="35">
        <v>14</v>
      </c>
      <c r="B209" s="83" t="s">
        <v>157</v>
      </c>
      <c r="C209" s="82" t="s">
        <v>167</v>
      </c>
      <c r="D209" s="127">
        <v>0</v>
      </c>
      <c r="E209" s="127">
        <v>0</v>
      </c>
      <c r="F209" s="179">
        <v>0</v>
      </c>
      <c r="G209" s="126">
        <v>0</v>
      </c>
      <c r="H209" s="127">
        <v>0</v>
      </c>
      <c r="I209" s="128">
        <v>0</v>
      </c>
      <c r="J209" s="186">
        <v>0</v>
      </c>
      <c r="K209" s="127">
        <v>0</v>
      </c>
      <c r="L209" s="179">
        <v>0</v>
      </c>
      <c r="M209" s="126">
        <v>0</v>
      </c>
      <c r="N209" s="127">
        <v>0</v>
      </c>
      <c r="O209" s="128">
        <v>0</v>
      </c>
      <c r="P209" s="186">
        <v>0</v>
      </c>
      <c r="Q209" s="127">
        <v>0</v>
      </c>
      <c r="R209" s="179">
        <v>0</v>
      </c>
      <c r="S209" s="126">
        <v>0</v>
      </c>
      <c r="T209" s="127">
        <v>0</v>
      </c>
      <c r="U209" s="128">
        <v>0</v>
      </c>
      <c r="V209" s="186">
        <v>0</v>
      </c>
      <c r="W209" s="127">
        <v>0</v>
      </c>
      <c r="X209" s="127">
        <v>0</v>
      </c>
    </row>
    <row r="210" spans="1:24" x14ac:dyDescent="0.25">
      <c r="A210" s="35"/>
      <c r="B210" s="153" t="s">
        <v>49</v>
      </c>
      <c r="C210" s="153"/>
      <c r="D210" s="134">
        <f>SUM(D207:D209,D201,D202,D204,D205)</f>
        <v>5661298</v>
      </c>
      <c r="E210" s="134">
        <f>SUM(E207:E209,E205,E204,E202,E201)</f>
        <v>0</v>
      </c>
      <c r="F210" s="182">
        <f>SUM(F207:F209,F205,F204,F202,F201)</f>
        <v>0</v>
      </c>
      <c r="G210" s="133">
        <f>SUM(G207:G209,G201,G202,G204,G205)</f>
        <v>0</v>
      </c>
      <c r="H210" s="134">
        <f>SUM(H207:H209,H205,H204,H202,H201)</f>
        <v>0</v>
      </c>
      <c r="I210" s="140">
        <f>SUM(I207:I209,I205,I204,I202,I201)</f>
        <v>0</v>
      </c>
      <c r="J210" s="136">
        <f>SUM(J207:J209,J201,J202,J204,J205)</f>
        <v>0</v>
      </c>
      <c r="K210" s="134">
        <f>SUM(K207:K209,K205,K204,K202,K201)</f>
        <v>0</v>
      </c>
      <c r="L210" s="182">
        <f>SUM(L207:L209,L205,L204,L202,L201)</f>
        <v>0</v>
      </c>
      <c r="M210" s="133">
        <f>SUM(M207:M209,M201,M202,M204,M205)</f>
        <v>0</v>
      </c>
      <c r="N210" s="134">
        <f>SUM(N207:N209,N205,N204,N202,N201)</f>
        <v>0</v>
      </c>
      <c r="O210" s="140">
        <f>SUM(O207:O209,O205,O204,O202,O201)</f>
        <v>0</v>
      </c>
      <c r="P210" s="136">
        <f>SUM(P207:P209,P201,P202,P204,P205)</f>
        <v>0</v>
      </c>
      <c r="Q210" s="134">
        <f>SUM(Q207:Q209,Q205,Q204,Q202,Q201)</f>
        <v>0</v>
      </c>
      <c r="R210" s="182">
        <f>SUM(R207:R209,R205,R204,R202,R201)</f>
        <v>0</v>
      </c>
      <c r="S210" s="133">
        <f>SUM(S207:S209,S201,S202,S204,S205)</f>
        <v>0</v>
      </c>
      <c r="T210" s="134">
        <f>SUM(T207:T209,T205,T204,T202,T201)</f>
        <v>0</v>
      </c>
      <c r="U210" s="140">
        <f>SUM(U207:U209,U205,U204,U202,U201)</f>
        <v>0</v>
      </c>
      <c r="V210" s="136">
        <f>SUM(V207:V209,V201,V202,V204,V205)</f>
        <v>0</v>
      </c>
      <c r="W210" s="134">
        <f>SUM(W207:W209,W205,W204,W202,W201)</f>
        <v>0</v>
      </c>
      <c r="X210" s="139">
        <f>SUM(X207:X209,X205,X204,X202,X201)</f>
        <v>0</v>
      </c>
    </row>
    <row r="211" spans="1:24" ht="30" thickBot="1" x14ac:dyDescent="0.3">
      <c r="A211" s="35"/>
      <c r="B211" s="153" t="s">
        <v>102</v>
      </c>
      <c r="C211" s="153"/>
      <c r="D211" s="252">
        <f>SUM(D210,D198,D193)</f>
        <v>5661298</v>
      </c>
      <c r="E211" s="252">
        <f>SUM(E210,E198,E193)</f>
        <v>0</v>
      </c>
      <c r="F211" s="263">
        <f>SUM(F193,F198,F210)</f>
        <v>0</v>
      </c>
      <c r="G211" s="253">
        <f>SUM(G210,G198,G193)</f>
        <v>0</v>
      </c>
      <c r="H211" s="252">
        <f>SUM(H210,H198,H193)</f>
        <v>4410210</v>
      </c>
      <c r="I211" s="264">
        <f>SUM(I193,I198,I210)</f>
        <v>0</v>
      </c>
      <c r="J211" s="136">
        <f>SUM(J210,J198,J193)</f>
        <v>0</v>
      </c>
      <c r="K211" s="134">
        <f>SUM(K210,K198,K193)</f>
        <v>3995200.29</v>
      </c>
      <c r="L211" s="182">
        <f>SUM(L193,L198,L210)</f>
        <v>0</v>
      </c>
      <c r="M211" s="133">
        <f>SUM(M210,M198,M193)</f>
        <v>2604163.37</v>
      </c>
      <c r="N211" s="134">
        <f>SUM(N210,N198,N193)</f>
        <v>0</v>
      </c>
      <c r="O211" s="140">
        <f>SUM(O193,O198,O210)</f>
        <v>0</v>
      </c>
      <c r="P211" s="136">
        <f>SUM(P210,P198,P193)</f>
        <v>0</v>
      </c>
      <c r="Q211" s="134">
        <f>SUM(Q210,Q198,Q193)</f>
        <v>1974850</v>
      </c>
      <c r="R211" s="182">
        <f>SUM(R193,R198,R210)</f>
        <v>0</v>
      </c>
      <c r="S211" s="133">
        <f>SUM(S210,S198,S193)</f>
        <v>7276000</v>
      </c>
      <c r="T211" s="134">
        <f>SUM(T210,T198,T193)</f>
        <v>0</v>
      </c>
      <c r="U211" s="140">
        <f>SUM(U193,U198,U210)</f>
        <v>0</v>
      </c>
      <c r="V211" s="136">
        <f>SUM(V210,V198,V193)</f>
        <v>541000</v>
      </c>
      <c r="W211" s="134">
        <f>SUM(W210,W198,W193)</f>
        <v>0</v>
      </c>
      <c r="X211" s="139">
        <f>SUM(X193,X198,X210)</f>
        <v>0</v>
      </c>
    </row>
    <row r="212" spans="1:24" ht="15.75" thickBot="1" x14ac:dyDescent="0.3">
      <c r="A212" s="35"/>
      <c r="B212" s="153"/>
      <c r="C212" s="153"/>
      <c r="D212" s="666" t="s">
        <v>90</v>
      </c>
      <c r="E212" s="667"/>
      <c r="F212" s="667"/>
      <c r="G212" s="667"/>
      <c r="H212" s="667"/>
      <c r="I212" s="668"/>
      <c r="J212" s="644" t="s">
        <v>86</v>
      </c>
      <c r="K212" s="644"/>
      <c r="L212" s="644"/>
      <c r="M212" s="644"/>
      <c r="N212" s="644"/>
      <c r="O212" s="644"/>
      <c r="P212" s="644"/>
      <c r="Q212" s="644"/>
      <c r="R212" s="644"/>
      <c r="S212" s="644"/>
      <c r="T212" s="644"/>
      <c r="U212" s="644"/>
      <c r="V212" s="249"/>
      <c r="W212" s="249"/>
      <c r="X212" s="118"/>
    </row>
    <row r="213" spans="1:24" ht="36.75" customHeight="1" thickBot="1" x14ac:dyDescent="0.3">
      <c r="A213" s="156"/>
      <c r="B213" s="153"/>
      <c r="C213" s="276" t="s">
        <v>334</v>
      </c>
      <c r="D213" s="606" t="s">
        <v>277</v>
      </c>
      <c r="E213" s="604"/>
      <c r="F213" s="605"/>
      <c r="G213" s="609" t="s">
        <v>278</v>
      </c>
      <c r="H213" s="610"/>
      <c r="I213" s="611"/>
      <c r="J213" s="610" t="s">
        <v>249</v>
      </c>
      <c r="K213" s="610"/>
      <c r="L213" s="630"/>
      <c r="M213" s="639" t="s">
        <v>331</v>
      </c>
      <c r="N213" s="610"/>
      <c r="O213" s="640"/>
      <c r="P213" s="629" t="s">
        <v>280</v>
      </c>
      <c r="Q213" s="610"/>
      <c r="R213" s="630"/>
      <c r="S213" s="609" t="s">
        <v>278</v>
      </c>
      <c r="T213" s="610"/>
      <c r="U213" s="611"/>
      <c r="X213" s="34"/>
    </row>
    <row r="214" spans="1:24" ht="60.75" customHeight="1" thickBot="1" x14ac:dyDescent="0.3">
      <c r="A214" s="156"/>
      <c r="B214" s="153"/>
      <c r="C214" s="195" t="s">
        <v>124</v>
      </c>
      <c r="D214" s="599" t="s">
        <v>367</v>
      </c>
      <c r="E214" s="598"/>
      <c r="F214" s="600"/>
      <c r="G214" s="601"/>
      <c r="H214" s="602"/>
      <c r="I214" s="603"/>
      <c r="J214" s="621" t="s">
        <v>342</v>
      </c>
      <c r="K214" s="619"/>
      <c r="L214" s="619"/>
      <c r="M214" s="621" t="s">
        <v>360</v>
      </c>
      <c r="N214" s="619"/>
      <c r="O214" s="619"/>
      <c r="P214" s="621" t="s">
        <v>339</v>
      </c>
      <c r="Q214" s="619"/>
      <c r="R214" s="619"/>
      <c r="S214" s="601"/>
      <c r="T214" s="602"/>
      <c r="U214" s="603"/>
      <c r="X214" s="34"/>
    </row>
    <row r="215" spans="1:24" ht="80.25" customHeight="1" x14ac:dyDescent="0.25">
      <c r="A215" s="148" t="s">
        <v>40</v>
      </c>
      <c r="B215" s="149" t="s">
        <v>124</v>
      </c>
      <c r="C215" s="194" t="s">
        <v>142</v>
      </c>
      <c r="D215" s="306" t="s">
        <v>159</v>
      </c>
      <c r="E215" s="228" t="s">
        <v>160</v>
      </c>
      <c r="F215" s="229" t="s">
        <v>161</v>
      </c>
      <c r="G215" s="237" t="s">
        <v>159</v>
      </c>
      <c r="H215" s="259" t="s">
        <v>160</v>
      </c>
      <c r="I215" s="238" t="s">
        <v>161</v>
      </c>
      <c r="J215" s="233" t="s">
        <v>159</v>
      </c>
      <c r="K215" s="233" t="s">
        <v>160</v>
      </c>
      <c r="L215" s="236" t="s">
        <v>161</v>
      </c>
      <c r="M215" s="258" t="s">
        <v>159</v>
      </c>
      <c r="N215" s="233" t="s">
        <v>160</v>
      </c>
      <c r="O215" s="234" t="s">
        <v>161</v>
      </c>
      <c r="P215" s="235" t="s">
        <v>159</v>
      </c>
      <c r="Q215" s="259" t="s">
        <v>160</v>
      </c>
      <c r="R215" s="236" t="s">
        <v>161</v>
      </c>
      <c r="S215" s="237" t="s">
        <v>159</v>
      </c>
      <c r="T215" s="233" t="s">
        <v>160</v>
      </c>
      <c r="U215" s="305" t="s">
        <v>161</v>
      </c>
      <c r="X215" s="34"/>
    </row>
    <row r="216" spans="1:24" ht="30" x14ac:dyDescent="0.25">
      <c r="A216" s="35" t="s">
        <v>11</v>
      </c>
      <c r="B216" s="83" t="s">
        <v>55</v>
      </c>
      <c r="D216" s="571"/>
      <c r="E216" s="572"/>
      <c r="F216" s="573"/>
      <c r="G216" s="612"/>
      <c r="H216" s="572"/>
      <c r="I216" s="613"/>
      <c r="J216" s="572"/>
      <c r="K216" s="572"/>
      <c r="L216" s="573"/>
      <c r="M216" s="571"/>
      <c r="N216" s="572"/>
      <c r="O216" s="575"/>
      <c r="P216" s="576"/>
      <c r="Q216" s="572"/>
      <c r="R216" s="573"/>
      <c r="S216" s="612"/>
      <c r="T216" s="572"/>
      <c r="U216" s="613"/>
      <c r="X216" s="34"/>
    </row>
    <row r="217" spans="1:24" ht="30" x14ac:dyDescent="0.25">
      <c r="A217" s="35">
        <v>1</v>
      </c>
      <c r="B217" s="83" t="s">
        <v>143</v>
      </c>
      <c r="C217" s="152" t="s">
        <v>144</v>
      </c>
      <c r="D217" s="126">
        <v>0</v>
      </c>
      <c r="E217" s="127">
        <v>0</v>
      </c>
      <c r="F217" s="179">
        <v>0</v>
      </c>
      <c r="G217" s="204">
        <f t="shared" ref="G217:I221" si="43">D188+J188+M188+P188+S188+V188+D217+G188</f>
        <v>1078092</v>
      </c>
      <c r="H217" s="131">
        <f t="shared" si="43"/>
        <v>4410210</v>
      </c>
      <c r="I217" s="205">
        <f t="shared" si="43"/>
        <v>0</v>
      </c>
      <c r="J217" s="127">
        <v>0</v>
      </c>
      <c r="K217" s="127">
        <v>0</v>
      </c>
      <c r="L217" s="179">
        <v>5000000</v>
      </c>
      <c r="M217" s="126">
        <v>0</v>
      </c>
      <c r="N217" s="127">
        <v>0</v>
      </c>
      <c r="O217" s="128">
        <v>0</v>
      </c>
      <c r="P217" s="186">
        <v>0</v>
      </c>
      <c r="Q217" s="127">
        <v>0</v>
      </c>
      <c r="R217" s="179">
        <v>0</v>
      </c>
      <c r="S217" s="204">
        <f t="shared" ref="S217:U222" si="44">SUM(J217,M217,P217)</f>
        <v>0</v>
      </c>
      <c r="T217" s="131">
        <f t="shared" si="44"/>
        <v>0</v>
      </c>
      <c r="U217" s="205">
        <f t="shared" si="44"/>
        <v>5000000</v>
      </c>
      <c r="X217" s="34"/>
    </row>
    <row r="218" spans="1:24" ht="30" x14ac:dyDescent="0.25">
      <c r="A218" s="35"/>
      <c r="B218" s="83" t="s">
        <v>145</v>
      </c>
      <c r="C218" s="152"/>
      <c r="D218" s="126"/>
      <c r="E218" s="127"/>
      <c r="F218" s="179"/>
      <c r="G218" s="204">
        <f t="shared" si="43"/>
        <v>0</v>
      </c>
      <c r="H218" s="131">
        <f t="shared" si="43"/>
        <v>0</v>
      </c>
      <c r="I218" s="205">
        <f t="shared" si="43"/>
        <v>0</v>
      </c>
      <c r="J218" s="127"/>
      <c r="K218" s="127"/>
      <c r="L218" s="179"/>
      <c r="M218" s="126"/>
      <c r="N218" s="127"/>
      <c r="O218" s="128"/>
      <c r="P218" s="186"/>
      <c r="Q218" s="127"/>
      <c r="R218" s="179"/>
      <c r="S218" s="204">
        <f t="shared" si="44"/>
        <v>0</v>
      </c>
      <c r="T218" s="131">
        <f t="shared" si="44"/>
        <v>0</v>
      </c>
      <c r="U218" s="205">
        <f t="shared" si="44"/>
        <v>0</v>
      </c>
      <c r="X218" s="34"/>
    </row>
    <row r="219" spans="1:24" x14ac:dyDescent="0.25">
      <c r="A219" s="35">
        <v>2</v>
      </c>
      <c r="B219" s="83" t="s">
        <v>57</v>
      </c>
      <c r="C219" s="152" t="s">
        <v>146</v>
      </c>
      <c r="D219" s="126">
        <v>0</v>
      </c>
      <c r="E219" s="127">
        <v>0</v>
      </c>
      <c r="F219" s="179">
        <v>0</v>
      </c>
      <c r="G219" s="204">
        <f t="shared" si="43"/>
        <v>0</v>
      </c>
      <c r="H219" s="131">
        <f t="shared" si="43"/>
        <v>0</v>
      </c>
      <c r="I219" s="205">
        <f t="shared" si="43"/>
        <v>0</v>
      </c>
      <c r="J219" s="127">
        <v>0</v>
      </c>
      <c r="K219" s="127">
        <v>0</v>
      </c>
      <c r="L219" s="179">
        <v>0</v>
      </c>
      <c r="M219" s="126">
        <v>0</v>
      </c>
      <c r="N219" s="127">
        <v>0</v>
      </c>
      <c r="O219" s="128">
        <v>0</v>
      </c>
      <c r="P219" s="186">
        <v>0</v>
      </c>
      <c r="Q219" s="127">
        <v>0</v>
      </c>
      <c r="R219" s="179">
        <v>0</v>
      </c>
      <c r="S219" s="204">
        <f t="shared" si="44"/>
        <v>0</v>
      </c>
      <c r="T219" s="131">
        <f t="shared" si="44"/>
        <v>0</v>
      </c>
      <c r="U219" s="205">
        <f t="shared" si="44"/>
        <v>0</v>
      </c>
      <c r="X219" s="34"/>
    </row>
    <row r="220" spans="1:24" x14ac:dyDescent="0.25">
      <c r="A220" s="35">
        <v>3</v>
      </c>
      <c r="B220" s="83" t="s">
        <v>147</v>
      </c>
      <c r="C220" s="152" t="s">
        <v>148</v>
      </c>
      <c r="D220" s="126">
        <v>0</v>
      </c>
      <c r="E220" s="127">
        <v>11977763.75</v>
      </c>
      <c r="F220" s="179">
        <v>0</v>
      </c>
      <c r="G220" s="204">
        <f t="shared" si="43"/>
        <v>9343071.370000001</v>
      </c>
      <c r="H220" s="131">
        <f t="shared" si="43"/>
        <v>17947814.039999999</v>
      </c>
      <c r="I220" s="205">
        <f t="shared" si="43"/>
        <v>0</v>
      </c>
      <c r="J220" s="127">
        <v>0</v>
      </c>
      <c r="K220" s="127">
        <v>0</v>
      </c>
      <c r="L220" s="179">
        <v>674000</v>
      </c>
      <c r="M220" s="126">
        <v>0</v>
      </c>
      <c r="N220" s="127">
        <v>0</v>
      </c>
      <c r="O220" s="128">
        <v>203200</v>
      </c>
      <c r="P220" s="186">
        <v>0</v>
      </c>
      <c r="Q220" s="127">
        <v>0</v>
      </c>
      <c r="R220" s="179">
        <v>0</v>
      </c>
      <c r="S220" s="204">
        <f t="shared" si="44"/>
        <v>0</v>
      </c>
      <c r="T220" s="131">
        <f t="shared" si="44"/>
        <v>0</v>
      </c>
      <c r="U220" s="205">
        <f t="shared" si="44"/>
        <v>877200</v>
      </c>
      <c r="X220" s="34"/>
    </row>
    <row r="221" spans="1:24" ht="30" x14ac:dyDescent="0.25">
      <c r="A221" s="35">
        <v>4</v>
      </c>
      <c r="B221" s="83" t="s">
        <v>149</v>
      </c>
      <c r="C221" s="152" t="s">
        <v>150</v>
      </c>
      <c r="D221" s="126">
        <v>0</v>
      </c>
      <c r="E221" s="127">
        <v>0</v>
      </c>
      <c r="F221" s="179">
        <v>0</v>
      </c>
      <c r="G221" s="204">
        <f t="shared" si="43"/>
        <v>0</v>
      </c>
      <c r="H221" s="131">
        <f t="shared" si="43"/>
        <v>0</v>
      </c>
      <c r="I221" s="205">
        <f t="shared" si="43"/>
        <v>0</v>
      </c>
      <c r="J221" s="127">
        <v>0</v>
      </c>
      <c r="K221" s="127">
        <v>0</v>
      </c>
      <c r="L221" s="179">
        <v>0</v>
      </c>
      <c r="M221" s="126">
        <v>0</v>
      </c>
      <c r="N221" s="127">
        <v>0</v>
      </c>
      <c r="O221" s="128">
        <v>0</v>
      </c>
      <c r="P221" s="186">
        <v>0</v>
      </c>
      <c r="Q221" s="127">
        <v>0</v>
      </c>
      <c r="R221" s="179">
        <v>0</v>
      </c>
      <c r="S221" s="204">
        <f t="shared" si="44"/>
        <v>0</v>
      </c>
      <c r="T221" s="131">
        <f t="shared" si="44"/>
        <v>0</v>
      </c>
      <c r="U221" s="205">
        <f t="shared" si="44"/>
        <v>0</v>
      </c>
      <c r="X221" s="34"/>
    </row>
    <row r="222" spans="1:24" x14ac:dyDescent="0.25">
      <c r="A222" s="35"/>
      <c r="B222" s="153" t="s">
        <v>61</v>
      </c>
      <c r="C222" s="155"/>
      <c r="D222" s="133">
        <f t="shared" ref="D222:R222" si="45">SUM(D219:D221,D217)</f>
        <v>0</v>
      </c>
      <c r="E222" s="134">
        <f t="shared" si="45"/>
        <v>11977763.75</v>
      </c>
      <c r="F222" s="137">
        <f t="shared" si="45"/>
        <v>0</v>
      </c>
      <c r="G222" s="206">
        <f t="shared" si="45"/>
        <v>10421163.370000001</v>
      </c>
      <c r="H222" s="134">
        <f t="shared" si="45"/>
        <v>22358024.039999999</v>
      </c>
      <c r="I222" s="207">
        <f t="shared" si="45"/>
        <v>0</v>
      </c>
      <c r="J222" s="134">
        <f t="shared" si="45"/>
        <v>0</v>
      </c>
      <c r="K222" s="134">
        <f t="shared" si="45"/>
        <v>0</v>
      </c>
      <c r="L222" s="137">
        <f t="shared" si="45"/>
        <v>5674000</v>
      </c>
      <c r="M222" s="133">
        <f t="shared" si="45"/>
        <v>0</v>
      </c>
      <c r="N222" s="134">
        <f t="shared" si="45"/>
        <v>0</v>
      </c>
      <c r="O222" s="135">
        <f t="shared" si="45"/>
        <v>203200</v>
      </c>
      <c r="P222" s="136">
        <f t="shared" si="45"/>
        <v>0</v>
      </c>
      <c r="Q222" s="134">
        <f t="shared" si="45"/>
        <v>0</v>
      </c>
      <c r="R222" s="137">
        <f t="shared" si="45"/>
        <v>0</v>
      </c>
      <c r="S222" s="204">
        <f t="shared" si="44"/>
        <v>0</v>
      </c>
      <c r="T222" s="131">
        <f t="shared" si="44"/>
        <v>0</v>
      </c>
      <c r="U222" s="205">
        <f t="shared" si="44"/>
        <v>5877200</v>
      </c>
      <c r="X222" s="34"/>
    </row>
    <row r="223" spans="1:24" ht="30" x14ac:dyDescent="0.25">
      <c r="A223" s="35" t="s">
        <v>50</v>
      </c>
      <c r="B223" s="83" t="s">
        <v>62</v>
      </c>
      <c r="C223" s="152"/>
      <c r="D223" s="571"/>
      <c r="E223" s="572"/>
      <c r="F223" s="573"/>
      <c r="G223" s="612"/>
      <c r="H223" s="572"/>
      <c r="I223" s="613"/>
      <c r="J223" s="573"/>
      <c r="K223" s="578"/>
      <c r="L223" s="578"/>
      <c r="M223" s="577"/>
      <c r="N223" s="578"/>
      <c r="O223" s="579"/>
      <c r="P223" s="578"/>
      <c r="Q223" s="578"/>
      <c r="R223" s="578"/>
      <c r="S223" s="612"/>
      <c r="T223" s="572"/>
      <c r="U223" s="613"/>
      <c r="X223" s="34"/>
    </row>
    <row r="224" spans="1:24" ht="30" x14ac:dyDescent="0.25">
      <c r="A224" s="35">
        <v>5</v>
      </c>
      <c r="B224" s="83" t="s">
        <v>71</v>
      </c>
      <c r="C224" s="152" t="s">
        <v>151</v>
      </c>
      <c r="D224" s="126">
        <v>0</v>
      </c>
      <c r="E224" s="127">
        <v>0</v>
      </c>
      <c r="F224" s="179">
        <v>0</v>
      </c>
      <c r="G224" s="204">
        <f t="shared" ref="G224:I226" si="46">D195+J195+M195+P195+S195+V195+D224</f>
        <v>0</v>
      </c>
      <c r="H224" s="131">
        <f t="shared" si="46"/>
        <v>0</v>
      </c>
      <c r="I224" s="205">
        <f t="shared" si="46"/>
        <v>0</v>
      </c>
      <c r="J224" s="127">
        <v>0</v>
      </c>
      <c r="K224" s="127">
        <v>0</v>
      </c>
      <c r="L224" s="179">
        <v>0</v>
      </c>
      <c r="M224" s="126">
        <v>0</v>
      </c>
      <c r="N224" s="127">
        <v>0</v>
      </c>
      <c r="O224" s="128">
        <v>0</v>
      </c>
      <c r="P224" s="186">
        <v>0</v>
      </c>
      <c r="Q224" s="127">
        <v>0</v>
      </c>
      <c r="R224" s="179">
        <v>0</v>
      </c>
      <c r="S224" s="204">
        <f t="shared" ref="S224:U227" si="47">SUM(J224,M224,P224)</f>
        <v>0</v>
      </c>
      <c r="T224" s="131">
        <f t="shared" si="47"/>
        <v>0</v>
      </c>
      <c r="U224" s="205">
        <f t="shared" si="47"/>
        <v>0</v>
      </c>
      <c r="X224" s="34"/>
    </row>
    <row r="225" spans="1:24" x14ac:dyDescent="0.25">
      <c r="A225" s="35">
        <v>6</v>
      </c>
      <c r="B225" s="83" t="s">
        <v>152</v>
      </c>
      <c r="C225" s="152" t="s">
        <v>153</v>
      </c>
      <c r="D225" s="126">
        <v>0</v>
      </c>
      <c r="E225" s="127">
        <v>0</v>
      </c>
      <c r="F225" s="179">
        <v>0</v>
      </c>
      <c r="G225" s="204">
        <f t="shared" si="46"/>
        <v>0</v>
      </c>
      <c r="H225" s="131">
        <f t="shared" si="46"/>
        <v>0</v>
      </c>
      <c r="I225" s="205">
        <f t="shared" si="46"/>
        <v>0</v>
      </c>
      <c r="J225" s="127">
        <v>0</v>
      </c>
      <c r="K225" s="127">
        <v>0</v>
      </c>
      <c r="L225" s="179">
        <v>0</v>
      </c>
      <c r="M225" s="126">
        <v>0</v>
      </c>
      <c r="N225" s="127">
        <v>0</v>
      </c>
      <c r="O225" s="128">
        <v>0</v>
      </c>
      <c r="P225" s="186">
        <v>0</v>
      </c>
      <c r="Q225" s="127">
        <v>0</v>
      </c>
      <c r="R225" s="179">
        <v>0</v>
      </c>
      <c r="S225" s="204">
        <f t="shared" si="47"/>
        <v>0</v>
      </c>
      <c r="T225" s="131">
        <f t="shared" si="47"/>
        <v>0</v>
      </c>
      <c r="U225" s="205">
        <f t="shared" si="47"/>
        <v>0</v>
      </c>
      <c r="X225" s="34"/>
    </row>
    <row r="226" spans="1:24" ht="30" x14ac:dyDescent="0.25">
      <c r="A226" s="35">
        <v>7</v>
      </c>
      <c r="B226" s="83" t="s">
        <v>73</v>
      </c>
      <c r="C226" s="152" t="s">
        <v>154</v>
      </c>
      <c r="D226" s="126">
        <v>0</v>
      </c>
      <c r="E226" s="127">
        <v>0</v>
      </c>
      <c r="F226" s="179">
        <v>0</v>
      </c>
      <c r="G226" s="204">
        <f t="shared" si="46"/>
        <v>0</v>
      </c>
      <c r="H226" s="131">
        <f t="shared" si="46"/>
        <v>0</v>
      </c>
      <c r="I226" s="205">
        <f t="shared" si="46"/>
        <v>0</v>
      </c>
      <c r="J226" s="127">
        <v>0</v>
      </c>
      <c r="K226" s="127">
        <v>0</v>
      </c>
      <c r="L226" s="179">
        <v>0</v>
      </c>
      <c r="M226" s="126">
        <v>0</v>
      </c>
      <c r="N226" s="127">
        <v>0</v>
      </c>
      <c r="O226" s="128">
        <v>0</v>
      </c>
      <c r="P226" s="186">
        <v>0</v>
      </c>
      <c r="Q226" s="127">
        <v>0</v>
      </c>
      <c r="R226" s="179">
        <v>0</v>
      </c>
      <c r="S226" s="204">
        <f t="shared" si="47"/>
        <v>0</v>
      </c>
      <c r="T226" s="131">
        <f t="shared" si="47"/>
        <v>0</v>
      </c>
      <c r="U226" s="205">
        <f t="shared" si="47"/>
        <v>0</v>
      </c>
      <c r="X226" s="34"/>
    </row>
    <row r="227" spans="1:24" x14ac:dyDescent="0.25">
      <c r="A227" s="35"/>
      <c r="B227" s="153" t="s">
        <v>69</v>
      </c>
      <c r="C227" s="155"/>
      <c r="D227" s="133">
        <f t="shared" ref="D227:R227" si="48">SUM(D224:D226)</f>
        <v>0</v>
      </c>
      <c r="E227" s="134">
        <f t="shared" si="48"/>
        <v>0</v>
      </c>
      <c r="F227" s="137">
        <f t="shared" si="48"/>
        <v>0</v>
      </c>
      <c r="G227" s="206">
        <f t="shared" si="48"/>
        <v>0</v>
      </c>
      <c r="H227" s="134">
        <f t="shared" si="48"/>
        <v>0</v>
      </c>
      <c r="I227" s="207">
        <f t="shared" si="48"/>
        <v>0</v>
      </c>
      <c r="J227" s="134">
        <f t="shared" si="48"/>
        <v>0</v>
      </c>
      <c r="K227" s="134">
        <f t="shared" si="48"/>
        <v>0</v>
      </c>
      <c r="L227" s="137">
        <f t="shared" si="48"/>
        <v>0</v>
      </c>
      <c r="M227" s="133">
        <f t="shared" si="48"/>
        <v>0</v>
      </c>
      <c r="N227" s="134">
        <f t="shared" si="48"/>
        <v>0</v>
      </c>
      <c r="O227" s="135">
        <f t="shared" si="48"/>
        <v>0</v>
      </c>
      <c r="P227" s="136">
        <f t="shared" si="48"/>
        <v>0</v>
      </c>
      <c r="Q227" s="134">
        <f t="shared" si="48"/>
        <v>0</v>
      </c>
      <c r="R227" s="137">
        <f t="shared" si="48"/>
        <v>0</v>
      </c>
      <c r="S227" s="204">
        <f t="shared" si="47"/>
        <v>0</v>
      </c>
      <c r="T227" s="131">
        <f t="shared" si="47"/>
        <v>0</v>
      </c>
      <c r="U227" s="205">
        <f t="shared" si="47"/>
        <v>0</v>
      </c>
      <c r="X227" s="34"/>
    </row>
    <row r="228" spans="1:24" ht="30" x14ac:dyDescent="0.25">
      <c r="A228" s="35" t="s">
        <v>53</v>
      </c>
      <c r="B228" s="83" t="s">
        <v>89</v>
      </c>
      <c r="C228" s="152"/>
      <c r="D228" s="571"/>
      <c r="E228" s="572"/>
      <c r="F228" s="573"/>
      <c r="G228" s="612"/>
      <c r="H228" s="572"/>
      <c r="I228" s="613"/>
      <c r="J228" s="658"/>
      <c r="K228" s="587"/>
      <c r="L228" s="587"/>
      <c r="M228" s="586"/>
      <c r="N228" s="587"/>
      <c r="O228" s="588"/>
      <c r="P228" s="587"/>
      <c r="Q228" s="587"/>
      <c r="R228" s="587"/>
      <c r="S228" s="612"/>
      <c r="T228" s="572"/>
      <c r="U228" s="613"/>
      <c r="X228" s="34"/>
    </row>
    <row r="229" spans="1:24" ht="30" x14ac:dyDescent="0.25">
      <c r="A229" s="35"/>
      <c r="B229" s="83" t="s">
        <v>80</v>
      </c>
      <c r="C229" s="152"/>
      <c r="D229" s="571"/>
      <c r="E229" s="572"/>
      <c r="F229" s="573"/>
      <c r="G229" s="612"/>
      <c r="H229" s="572"/>
      <c r="I229" s="613"/>
      <c r="J229" s="648"/>
      <c r="K229" s="590"/>
      <c r="L229" s="590"/>
      <c r="M229" s="589"/>
      <c r="N229" s="590"/>
      <c r="O229" s="591"/>
      <c r="P229" s="590"/>
      <c r="Q229" s="590"/>
      <c r="R229" s="590"/>
      <c r="S229" s="612"/>
      <c r="T229" s="572"/>
      <c r="U229" s="613"/>
      <c r="X229" s="34"/>
    </row>
    <row r="230" spans="1:24" x14ac:dyDescent="0.25">
      <c r="A230" s="35">
        <v>8</v>
      </c>
      <c r="B230" s="83" t="s">
        <v>78</v>
      </c>
      <c r="C230" s="152" t="s">
        <v>155</v>
      </c>
      <c r="D230" s="126">
        <v>0</v>
      </c>
      <c r="E230" s="127">
        <v>0</v>
      </c>
      <c r="F230" s="179">
        <v>0</v>
      </c>
      <c r="G230" s="204">
        <f t="shared" ref="G230:I231" si="49">D201+J201+M201+P201+S201+V201+D230</f>
        <v>5661298</v>
      </c>
      <c r="H230" s="131">
        <f t="shared" si="49"/>
        <v>0</v>
      </c>
      <c r="I230" s="205">
        <f t="shared" si="49"/>
        <v>0</v>
      </c>
      <c r="J230" s="127">
        <v>0</v>
      </c>
      <c r="K230" s="127">
        <v>0</v>
      </c>
      <c r="L230" s="179">
        <v>0</v>
      </c>
      <c r="M230" s="126">
        <v>0</v>
      </c>
      <c r="N230" s="127">
        <v>0</v>
      </c>
      <c r="O230" s="128">
        <v>0</v>
      </c>
      <c r="P230" s="186">
        <v>0</v>
      </c>
      <c r="Q230" s="127">
        <v>0</v>
      </c>
      <c r="R230" s="179">
        <v>1973708</v>
      </c>
      <c r="S230" s="204">
        <f t="shared" ref="S230:U231" si="50">SUM(J230,M230,P230)</f>
        <v>0</v>
      </c>
      <c r="T230" s="131">
        <f t="shared" si="50"/>
        <v>0</v>
      </c>
      <c r="U230" s="205">
        <f t="shared" si="50"/>
        <v>1973708</v>
      </c>
      <c r="X230" s="34"/>
    </row>
    <row r="231" spans="1:24" x14ac:dyDescent="0.25">
      <c r="A231" s="35">
        <v>9</v>
      </c>
      <c r="B231" s="83" t="s">
        <v>79</v>
      </c>
      <c r="C231" s="152" t="s">
        <v>155</v>
      </c>
      <c r="D231" s="126"/>
      <c r="E231" s="127"/>
      <c r="F231" s="179"/>
      <c r="G231" s="204">
        <f t="shared" si="49"/>
        <v>0</v>
      </c>
      <c r="H231" s="131">
        <f t="shared" si="49"/>
        <v>0</v>
      </c>
      <c r="I231" s="205">
        <f t="shared" si="49"/>
        <v>0</v>
      </c>
      <c r="J231" s="127"/>
      <c r="K231" s="127"/>
      <c r="L231" s="179"/>
      <c r="M231" s="126"/>
      <c r="N231" s="127"/>
      <c r="O231" s="128"/>
      <c r="P231" s="186"/>
      <c r="Q231" s="127"/>
      <c r="R231" s="179"/>
      <c r="S231" s="204">
        <f t="shared" si="50"/>
        <v>0</v>
      </c>
      <c r="T231" s="131">
        <f t="shared" si="50"/>
        <v>0</v>
      </c>
      <c r="U231" s="205">
        <f t="shared" si="50"/>
        <v>0</v>
      </c>
      <c r="X231" s="34"/>
    </row>
    <row r="232" spans="1:24" ht="30" x14ac:dyDescent="0.25">
      <c r="A232" s="35"/>
      <c r="B232" s="83" t="s">
        <v>81</v>
      </c>
      <c r="C232" s="152"/>
      <c r="D232" s="571"/>
      <c r="E232" s="572"/>
      <c r="F232" s="573"/>
      <c r="G232" s="612"/>
      <c r="H232" s="572"/>
      <c r="I232" s="613"/>
      <c r="J232" s="573"/>
      <c r="K232" s="578"/>
      <c r="L232" s="578"/>
      <c r="M232" s="577"/>
      <c r="N232" s="578"/>
      <c r="O232" s="579"/>
      <c r="P232" s="578"/>
      <c r="Q232" s="578"/>
      <c r="R232" s="578"/>
      <c r="S232" s="612"/>
      <c r="T232" s="572"/>
      <c r="U232" s="613"/>
      <c r="X232" s="34"/>
    </row>
    <row r="233" spans="1:24" x14ac:dyDescent="0.25">
      <c r="A233" s="35">
        <v>10</v>
      </c>
      <c r="B233" s="83" t="s">
        <v>78</v>
      </c>
      <c r="C233" s="152" t="s">
        <v>155</v>
      </c>
      <c r="D233" s="126">
        <v>0</v>
      </c>
      <c r="E233" s="127">
        <v>0</v>
      </c>
      <c r="F233" s="179">
        <v>0</v>
      </c>
      <c r="G233" s="204">
        <f t="shared" ref="G233:I234" si="51">D204+J204+M204+P204+S204+V204+D233</f>
        <v>0</v>
      </c>
      <c r="H233" s="131">
        <f t="shared" si="51"/>
        <v>0</v>
      </c>
      <c r="I233" s="205">
        <f t="shared" si="51"/>
        <v>0</v>
      </c>
      <c r="J233" s="127">
        <v>0</v>
      </c>
      <c r="K233" s="127">
        <v>0</v>
      </c>
      <c r="L233" s="179">
        <v>0</v>
      </c>
      <c r="M233" s="126">
        <v>0</v>
      </c>
      <c r="N233" s="127">
        <v>0</v>
      </c>
      <c r="O233" s="128">
        <v>0</v>
      </c>
      <c r="P233" s="186">
        <v>0</v>
      </c>
      <c r="Q233" s="127">
        <v>0</v>
      </c>
      <c r="R233" s="179">
        <v>0</v>
      </c>
      <c r="S233" s="204">
        <f t="shared" ref="S233:U234" si="52">SUM(J233,M233,P233)</f>
        <v>0</v>
      </c>
      <c r="T233" s="131">
        <f t="shared" si="52"/>
        <v>0</v>
      </c>
      <c r="U233" s="205">
        <f t="shared" si="52"/>
        <v>0</v>
      </c>
      <c r="X233" s="34"/>
    </row>
    <row r="234" spans="1:24" x14ac:dyDescent="0.25">
      <c r="A234" s="35">
        <v>11</v>
      </c>
      <c r="B234" s="83" t="s">
        <v>79</v>
      </c>
      <c r="C234" s="152" t="s">
        <v>155</v>
      </c>
      <c r="D234" s="126"/>
      <c r="E234" s="127"/>
      <c r="F234" s="179"/>
      <c r="G234" s="204">
        <f t="shared" si="51"/>
        <v>0</v>
      </c>
      <c r="H234" s="131">
        <f t="shared" si="51"/>
        <v>0</v>
      </c>
      <c r="I234" s="205">
        <f t="shared" si="51"/>
        <v>0</v>
      </c>
      <c r="J234" s="127"/>
      <c r="K234" s="127"/>
      <c r="L234" s="179"/>
      <c r="M234" s="126"/>
      <c r="N234" s="127"/>
      <c r="O234" s="128"/>
      <c r="P234" s="186"/>
      <c r="Q234" s="127"/>
      <c r="R234" s="179"/>
      <c r="S234" s="204">
        <f t="shared" si="52"/>
        <v>0</v>
      </c>
      <c r="T234" s="131">
        <f t="shared" si="52"/>
        <v>0</v>
      </c>
      <c r="U234" s="205">
        <f t="shared" si="52"/>
        <v>0</v>
      </c>
      <c r="X234" s="34"/>
    </row>
    <row r="235" spans="1:24" ht="30" x14ac:dyDescent="0.25">
      <c r="A235" s="35"/>
      <c r="B235" s="83" t="s">
        <v>82</v>
      </c>
      <c r="C235" s="152"/>
      <c r="D235" s="571"/>
      <c r="E235" s="572"/>
      <c r="F235" s="573"/>
      <c r="G235" s="612"/>
      <c r="H235" s="572"/>
      <c r="I235" s="613"/>
      <c r="J235" s="573"/>
      <c r="K235" s="578"/>
      <c r="L235" s="578"/>
      <c r="M235" s="577"/>
      <c r="N235" s="578"/>
      <c r="O235" s="579"/>
      <c r="P235" s="578"/>
      <c r="Q235" s="578"/>
      <c r="R235" s="578"/>
      <c r="S235" s="612"/>
      <c r="T235" s="572"/>
      <c r="U235" s="613"/>
      <c r="X235" s="34"/>
    </row>
    <row r="236" spans="1:24" x14ac:dyDescent="0.25">
      <c r="A236" s="35">
        <v>12</v>
      </c>
      <c r="B236" s="83" t="s">
        <v>156</v>
      </c>
      <c r="C236" s="152" t="s">
        <v>165</v>
      </c>
      <c r="D236" s="126">
        <v>0</v>
      </c>
      <c r="E236" s="127">
        <v>0</v>
      </c>
      <c r="F236" s="179">
        <v>0</v>
      </c>
      <c r="G236" s="204">
        <f t="shared" ref="G236:I238" si="53">D207+J207+M207+P207+S207+V207+D236</f>
        <v>0</v>
      </c>
      <c r="H236" s="131">
        <f t="shared" si="53"/>
        <v>0</v>
      </c>
      <c r="I236" s="205">
        <f t="shared" si="53"/>
        <v>0</v>
      </c>
      <c r="J236" s="127">
        <v>0</v>
      </c>
      <c r="K236" s="127">
        <v>0</v>
      </c>
      <c r="L236" s="179">
        <v>0</v>
      </c>
      <c r="M236" s="126">
        <v>0</v>
      </c>
      <c r="N236" s="127">
        <v>0</v>
      </c>
      <c r="O236" s="128">
        <v>0</v>
      </c>
      <c r="P236" s="186">
        <v>0</v>
      </c>
      <c r="Q236" s="127">
        <v>0</v>
      </c>
      <c r="R236" s="179">
        <v>0</v>
      </c>
      <c r="S236" s="204">
        <f t="shared" ref="S236:U239" si="54">SUM(J236,M236,P236)</f>
        <v>0</v>
      </c>
      <c r="T236" s="131">
        <f t="shared" si="54"/>
        <v>0</v>
      </c>
      <c r="U236" s="205">
        <f t="shared" si="54"/>
        <v>0</v>
      </c>
      <c r="X236" s="34"/>
    </row>
    <row r="237" spans="1:24" x14ac:dyDescent="0.25">
      <c r="A237" s="35">
        <v>13</v>
      </c>
      <c r="B237" s="83" t="s">
        <v>76</v>
      </c>
      <c r="C237" s="152" t="s">
        <v>166</v>
      </c>
      <c r="D237" s="126">
        <v>0</v>
      </c>
      <c r="E237" s="127">
        <v>0</v>
      </c>
      <c r="F237" s="179">
        <v>0</v>
      </c>
      <c r="G237" s="204">
        <f t="shared" si="53"/>
        <v>0</v>
      </c>
      <c r="H237" s="131">
        <f t="shared" si="53"/>
        <v>0</v>
      </c>
      <c r="I237" s="205">
        <f t="shared" si="53"/>
        <v>0</v>
      </c>
      <c r="J237" s="127">
        <v>0</v>
      </c>
      <c r="K237" s="127">
        <v>0</v>
      </c>
      <c r="L237" s="179">
        <v>0</v>
      </c>
      <c r="M237" s="126">
        <v>0</v>
      </c>
      <c r="N237" s="127">
        <v>0</v>
      </c>
      <c r="O237" s="128">
        <v>0</v>
      </c>
      <c r="P237" s="186">
        <v>0</v>
      </c>
      <c r="Q237" s="127">
        <v>0</v>
      </c>
      <c r="R237" s="179">
        <v>0</v>
      </c>
      <c r="S237" s="204">
        <f t="shared" si="54"/>
        <v>0</v>
      </c>
      <c r="T237" s="131">
        <f t="shared" si="54"/>
        <v>0</v>
      </c>
      <c r="U237" s="205">
        <f t="shared" si="54"/>
        <v>0</v>
      </c>
      <c r="X237" s="34"/>
    </row>
    <row r="238" spans="1:24" ht="30" x14ac:dyDescent="0.25">
      <c r="A238" s="35">
        <v>14</v>
      </c>
      <c r="B238" s="83" t="s">
        <v>157</v>
      </c>
      <c r="C238" s="82" t="s">
        <v>167</v>
      </c>
      <c r="D238" s="126">
        <v>0</v>
      </c>
      <c r="E238" s="127">
        <v>0</v>
      </c>
      <c r="F238" s="179">
        <v>0</v>
      </c>
      <c r="G238" s="204">
        <f t="shared" si="53"/>
        <v>0</v>
      </c>
      <c r="H238" s="131">
        <f t="shared" si="53"/>
        <v>0</v>
      </c>
      <c r="I238" s="205">
        <f t="shared" si="53"/>
        <v>0</v>
      </c>
      <c r="J238" s="127">
        <v>0</v>
      </c>
      <c r="K238" s="127">
        <v>0</v>
      </c>
      <c r="L238" s="179">
        <v>0</v>
      </c>
      <c r="M238" s="126">
        <v>0</v>
      </c>
      <c r="N238" s="127">
        <v>0</v>
      </c>
      <c r="O238" s="128">
        <v>0</v>
      </c>
      <c r="P238" s="186">
        <v>0</v>
      </c>
      <c r="Q238" s="127">
        <v>0</v>
      </c>
      <c r="R238" s="179">
        <v>0</v>
      </c>
      <c r="S238" s="204">
        <f t="shared" si="54"/>
        <v>0</v>
      </c>
      <c r="T238" s="131">
        <f t="shared" si="54"/>
        <v>0</v>
      </c>
      <c r="U238" s="205">
        <f t="shared" si="54"/>
        <v>0</v>
      </c>
      <c r="X238" s="34"/>
    </row>
    <row r="239" spans="1:24" x14ac:dyDescent="0.25">
      <c r="A239" s="35"/>
      <c r="B239" s="153" t="s">
        <v>49</v>
      </c>
      <c r="C239" s="153"/>
      <c r="D239" s="133">
        <f>SUM(D236:D238,D230,D231,D233,D234)</f>
        <v>0</v>
      </c>
      <c r="E239" s="134">
        <f>SUM(E236:E238,E234,E233,E231,E230)</f>
        <v>0</v>
      </c>
      <c r="F239" s="182">
        <f>SUM(F236:F238,F234,F233,F231,F230)</f>
        <v>0</v>
      </c>
      <c r="G239" s="206">
        <f>SUM(G236:G238,G230,G231,G233,G234)</f>
        <v>5661298</v>
      </c>
      <c r="H239" s="134">
        <f>SUM(H236:H238,H234,H233,H231,H230)</f>
        <v>0</v>
      </c>
      <c r="I239" s="212">
        <f>SUM(I236:I238,I234,I233,I231,I230)</f>
        <v>0</v>
      </c>
      <c r="J239" s="134">
        <f>SUM(J236:J238,J230,J231,J233,J234)</f>
        <v>0</v>
      </c>
      <c r="K239" s="134">
        <f>SUM(K236:K238,K234,K233,K231,K230)</f>
        <v>0</v>
      </c>
      <c r="L239" s="182">
        <f>SUM(L236:L238,L234,L233,L231,L230)</f>
        <v>0</v>
      </c>
      <c r="M239" s="133">
        <f>SUM(M236:M238,M230,M231,M233,M234)</f>
        <v>0</v>
      </c>
      <c r="N239" s="134">
        <f>SUM(N236:N238,N234,N233,N231,N230)</f>
        <v>0</v>
      </c>
      <c r="O239" s="140">
        <f>SUM(O236:O238,O234,O233,O231,O230)</f>
        <v>0</v>
      </c>
      <c r="P239" s="136">
        <f>SUM(P236:P238,P230,P231,P233,P234)</f>
        <v>0</v>
      </c>
      <c r="Q239" s="134">
        <f>SUM(Q236:Q238,Q234,Q233,Q231,Q230)</f>
        <v>0</v>
      </c>
      <c r="R239" s="182">
        <f>SUM(R236:R238,R234,R233,R231,R230)</f>
        <v>1973708</v>
      </c>
      <c r="S239" s="204">
        <f t="shared" si="54"/>
        <v>0</v>
      </c>
      <c r="T239" s="131">
        <f t="shared" si="54"/>
        <v>0</v>
      </c>
      <c r="U239" s="205">
        <f t="shared" si="54"/>
        <v>1973708</v>
      </c>
      <c r="X239" s="34"/>
    </row>
    <row r="240" spans="1:24" ht="30" thickBot="1" x14ac:dyDescent="0.3">
      <c r="A240" s="35"/>
      <c r="B240" s="153" t="s">
        <v>102</v>
      </c>
      <c r="C240" s="153"/>
      <c r="D240" s="133">
        <f>SUM(D239,D227,D222)</f>
        <v>0</v>
      </c>
      <c r="E240" s="134">
        <f>SUM(E239,E227,E222)</f>
        <v>11977763.75</v>
      </c>
      <c r="F240" s="182">
        <f>SUM(F222,F227,F239)</f>
        <v>0</v>
      </c>
      <c r="G240" s="208">
        <f>SUM(G239,G227,G222)</f>
        <v>16082461.370000001</v>
      </c>
      <c r="H240" s="209">
        <f>SUM(H239,H227,H222)</f>
        <v>22358024.039999999</v>
      </c>
      <c r="I240" s="223">
        <f>SUM(I222,I227,I239)</f>
        <v>0</v>
      </c>
      <c r="J240" s="134">
        <f>SUM(J239,J227,J222)</f>
        <v>0</v>
      </c>
      <c r="K240" s="134">
        <f>SUM(K239,K227,K222)</f>
        <v>0</v>
      </c>
      <c r="L240" s="182">
        <f>SUM(L222,L227,L239)</f>
        <v>5674000</v>
      </c>
      <c r="M240" s="133">
        <f>SUM(M239,M227,M222)</f>
        <v>0</v>
      </c>
      <c r="N240" s="134">
        <f>SUM(N239,N227,N222)</f>
        <v>0</v>
      </c>
      <c r="O240" s="140">
        <f>SUM(O222,O227,O239)</f>
        <v>203200</v>
      </c>
      <c r="P240" s="136">
        <f>SUM(P239,P227,P222)</f>
        <v>0</v>
      </c>
      <c r="Q240" s="134">
        <f>SUM(Q239,Q227,Q222)</f>
        <v>0</v>
      </c>
      <c r="R240" s="182">
        <f>SUM(R222,R227,R239)</f>
        <v>1973708</v>
      </c>
      <c r="S240" s="208">
        <f>SUM(S239,S227,S222)</f>
        <v>0</v>
      </c>
      <c r="T240" s="209">
        <f>SUM(T239,T227,T222)</f>
        <v>0</v>
      </c>
      <c r="U240" s="223">
        <f>SUM(U222,U227,U239)</f>
        <v>7850908</v>
      </c>
      <c r="X240" s="34"/>
    </row>
    <row r="241" spans="1:24" ht="16.5" thickTop="1" thickBot="1" x14ac:dyDescent="0.3"/>
    <row r="242" spans="1:24" ht="30" customHeight="1" thickBot="1" x14ac:dyDescent="0.3">
      <c r="D242" s="672" t="s">
        <v>332</v>
      </c>
      <c r="E242" s="673"/>
      <c r="F242" s="673"/>
      <c r="G242" s="673"/>
      <c r="H242" s="673"/>
      <c r="I242" s="673"/>
      <c r="J242" s="673"/>
      <c r="K242" s="673"/>
      <c r="L242" s="673"/>
      <c r="M242" s="673"/>
      <c r="N242" s="673"/>
      <c r="O242" s="673"/>
      <c r="P242" s="673"/>
      <c r="Q242" s="673"/>
      <c r="R242" s="673"/>
      <c r="S242" s="674"/>
      <c r="T242" s="304"/>
      <c r="U242" s="304"/>
      <c r="V242" s="304"/>
      <c r="W242" s="304"/>
      <c r="X242" s="149"/>
    </row>
    <row r="243" spans="1:24" ht="99" customHeight="1" x14ac:dyDescent="0.25">
      <c r="A243" s="156"/>
      <c r="B243" s="153"/>
      <c r="C243" s="194"/>
      <c r="D243" s="610" t="s">
        <v>85</v>
      </c>
      <c r="E243" s="610"/>
      <c r="F243" s="610"/>
      <c r="G243" s="630"/>
      <c r="H243" s="639" t="s">
        <v>86</v>
      </c>
      <c r="I243" s="610"/>
      <c r="J243" s="610"/>
      <c r="K243" s="640"/>
      <c r="L243" s="629" t="s">
        <v>87</v>
      </c>
      <c r="M243" s="610"/>
      <c r="N243" s="610"/>
      <c r="O243" s="630"/>
      <c r="P243" s="639" t="s">
        <v>88</v>
      </c>
      <c r="Q243" s="610"/>
      <c r="R243" s="610"/>
      <c r="S243" s="640"/>
      <c r="T243" s="35"/>
      <c r="U243" s="35"/>
      <c r="V243" s="35"/>
      <c r="W243" s="35"/>
    </row>
    <row r="244" spans="1:24" ht="60" x14ac:dyDescent="0.25">
      <c r="A244" s="148" t="s">
        <v>40</v>
      </c>
      <c r="B244" s="149" t="s">
        <v>124</v>
      </c>
      <c r="C244" s="194" t="s">
        <v>142</v>
      </c>
      <c r="D244" s="233" t="s">
        <v>159</v>
      </c>
      <c r="E244" s="233" t="s">
        <v>160</v>
      </c>
      <c r="F244" s="233" t="s">
        <v>161</v>
      </c>
      <c r="G244" s="254" t="s">
        <v>33</v>
      </c>
      <c r="H244" s="232" t="s">
        <v>159</v>
      </c>
      <c r="I244" s="233" t="s">
        <v>160</v>
      </c>
      <c r="J244" s="233" t="s">
        <v>161</v>
      </c>
      <c r="K244" s="255" t="s">
        <v>33</v>
      </c>
      <c r="L244" s="235" t="s">
        <v>159</v>
      </c>
      <c r="M244" s="233" t="s">
        <v>160</v>
      </c>
      <c r="N244" s="233" t="s">
        <v>161</v>
      </c>
      <c r="O244" s="254" t="s">
        <v>33</v>
      </c>
      <c r="P244" s="258" t="s">
        <v>159</v>
      </c>
      <c r="Q244" s="259" t="s">
        <v>160</v>
      </c>
      <c r="R244" s="259" t="s">
        <v>161</v>
      </c>
      <c r="S244" s="255" t="s">
        <v>33</v>
      </c>
      <c r="T244" s="35"/>
      <c r="U244" s="35"/>
      <c r="V244" s="35"/>
      <c r="W244" s="35"/>
    </row>
    <row r="245" spans="1:24" ht="30" x14ac:dyDescent="0.25">
      <c r="A245" s="35" t="s">
        <v>11</v>
      </c>
      <c r="B245" s="83" t="s">
        <v>55</v>
      </c>
      <c r="D245" s="660"/>
      <c r="E245" s="660"/>
      <c r="F245" s="660"/>
      <c r="G245" s="281"/>
      <c r="H245" s="659"/>
      <c r="I245" s="660"/>
      <c r="J245" s="660"/>
      <c r="K245" s="282"/>
      <c r="L245" s="663"/>
      <c r="M245" s="660"/>
      <c r="N245" s="660"/>
      <c r="O245" s="281"/>
      <c r="P245" s="659"/>
      <c r="Q245" s="660"/>
      <c r="R245" s="660"/>
      <c r="S245" s="282"/>
      <c r="T245" s="35"/>
      <c r="U245" s="35"/>
      <c r="V245" s="35"/>
      <c r="W245" s="35"/>
    </row>
    <row r="246" spans="1:24" ht="30" x14ac:dyDescent="0.25">
      <c r="A246" s="35">
        <v>1</v>
      </c>
      <c r="B246" s="83" t="s">
        <v>143</v>
      </c>
      <c r="C246" s="152" t="s">
        <v>144</v>
      </c>
      <c r="D246" s="283">
        <f t="shared" ref="D246:F251" si="55">P98</f>
        <v>1389522447</v>
      </c>
      <c r="E246" s="283">
        <f t="shared" si="55"/>
        <v>0</v>
      </c>
      <c r="F246" s="283">
        <f t="shared" si="55"/>
        <v>0</v>
      </c>
      <c r="G246" s="281">
        <f>SUM(D246:F246)</f>
        <v>1389522447</v>
      </c>
      <c r="H246" s="284">
        <f t="shared" ref="H246:J251" si="56">S217</f>
        <v>0</v>
      </c>
      <c r="I246" s="283">
        <f t="shared" si="56"/>
        <v>0</v>
      </c>
      <c r="J246" s="283">
        <f t="shared" si="56"/>
        <v>5000000</v>
      </c>
      <c r="K246" s="282">
        <f t="shared" ref="K246:K251" si="57">SUM(H246:J246)</f>
        <v>5000000</v>
      </c>
      <c r="L246" s="285">
        <f t="shared" ref="L246:N251" si="58">D129</f>
        <v>0</v>
      </c>
      <c r="M246" s="283">
        <f t="shared" si="58"/>
        <v>0</v>
      </c>
      <c r="N246" s="283">
        <f t="shared" si="58"/>
        <v>0</v>
      </c>
      <c r="O246" s="281">
        <f t="shared" ref="O246:O251" si="59">SUM(L246:N246)</f>
        <v>0</v>
      </c>
      <c r="P246" s="284">
        <f t="shared" ref="P246:R251" si="60">S129</f>
        <v>0</v>
      </c>
      <c r="Q246" s="283">
        <f t="shared" si="60"/>
        <v>600000</v>
      </c>
      <c r="R246" s="283">
        <f t="shared" si="60"/>
        <v>0</v>
      </c>
      <c r="S246" s="282">
        <f t="shared" ref="S246:S251" si="61">SUM(P246:R246)</f>
        <v>600000</v>
      </c>
      <c r="T246" s="35"/>
      <c r="U246" s="35"/>
      <c r="V246" s="35"/>
      <c r="W246" s="35"/>
    </row>
    <row r="247" spans="1:24" ht="30" x14ac:dyDescent="0.25">
      <c r="A247" s="35"/>
      <c r="B247" s="83" t="s">
        <v>145</v>
      </c>
      <c r="C247" s="152"/>
      <c r="D247" s="283">
        <f t="shared" si="55"/>
        <v>0</v>
      </c>
      <c r="E247" s="283">
        <f t="shared" si="55"/>
        <v>0</v>
      </c>
      <c r="F247" s="283">
        <f t="shared" si="55"/>
        <v>0</v>
      </c>
      <c r="G247" s="281">
        <f t="shared" ref="G247:G256" si="62">SUM(D247:F247)</f>
        <v>0</v>
      </c>
      <c r="H247" s="284">
        <f t="shared" si="56"/>
        <v>0</v>
      </c>
      <c r="I247" s="283">
        <f t="shared" si="56"/>
        <v>0</v>
      </c>
      <c r="J247" s="283">
        <f t="shared" si="56"/>
        <v>0</v>
      </c>
      <c r="K247" s="282">
        <f t="shared" si="57"/>
        <v>0</v>
      </c>
      <c r="L247" s="285">
        <f t="shared" si="58"/>
        <v>0</v>
      </c>
      <c r="M247" s="283">
        <f t="shared" si="58"/>
        <v>0</v>
      </c>
      <c r="N247" s="283">
        <f t="shared" si="58"/>
        <v>0</v>
      </c>
      <c r="O247" s="281">
        <f t="shared" si="59"/>
        <v>0</v>
      </c>
      <c r="P247" s="284">
        <f t="shared" si="60"/>
        <v>0</v>
      </c>
      <c r="Q247" s="283">
        <f t="shared" si="60"/>
        <v>0</v>
      </c>
      <c r="R247" s="283">
        <f t="shared" si="60"/>
        <v>0</v>
      </c>
      <c r="S247" s="282">
        <f t="shared" si="61"/>
        <v>0</v>
      </c>
      <c r="T247" s="35"/>
      <c r="U247" s="35"/>
      <c r="V247" s="35"/>
      <c r="W247" s="35"/>
    </row>
    <row r="248" spans="1:24" x14ac:dyDescent="0.25">
      <c r="A248" s="35">
        <v>2</v>
      </c>
      <c r="B248" s="83" t="s">
        <v>57</v>
      </c>
      <c r="C248" s="152" t="s">
        <v>146</v>
      </c>
      <c r="D248" s="283">
        <f t="shared" si="55"/>
        <v>121000000</v>
      </c>
      <c r="E248" s="283">
        <f t="shared" si="55"/>
        <v>30000000</v>
      </c>
      <c r="F248" s="283">
        <f t="shared" si="55"/>
        <v>0</v>
      </c>
      <c r="G248" s="281">
        <f t="shared" si="62"/>
        <v>151000000</v>
      </c>
      <c r="H248" s="284">
        <f t="shared" si="56"/>
        <v>0</v>
      </c>
      <c r="I248" s="283">
        <f t="shared" si="56"/>
        <v>0</v>
      </c>
      <c r="J248" s="283">
        <f t="shared" si="56"/>
        <v>0</v>
      </c>
      <c r="K248" s="282">
        <f t="shared" si="57"/>
        <v>0</v>
      </c>
      <c r="L248" s="285">
        <f t="shared" si="58"/>
        <v>0</v>
      </c>
      <c r="M248" s="283">
        <f t="shared" si="58"/>
        <v>0</v>
      </c>
      <c r="N248" s="283">
        <f t="shared" si="58"/>
        <v>0</v>
      </c>
      <c r="O248" s="281">
        <f t="shared" si="59"/>
        <v>0</v>
      </c>
      <c r="P248" s="284">
        <f t="shared" si="60"/>
        <v>0</v>
      </c>
      <c r="Q248" s="283">
        <f t="shared" si="60"/>
        <v>0</v>
      </c>
      <c r="R248" s="283">
        <f t="shared" si="60"/>
        <v>0</v>
      </c>
      <c r="S248" s="282">
        <f t="shared" si="61"/>
        <v>0</v>
      </c>
      <c r="T248" s="35"/>
      <c r="U248" s="35"/>
      <c r="V248" s="35"/>
      <c r="W248" s="35"/>
    </row>
    <row r="249" spans="1:24" x14ac:dyDescent="0.25">
      <c r="A249" s="35">
        <v>3</v>
      </c>
      <c r="B249" s="83" t="s">
        <v>147</v>
      </c>
      <c r="C249" s="152" t="s">
        <v>148</v>
      </c>
      <c r="D249" s="283">
        <f t="shared" si="55"/>
        <v>93316168.949999988</v>
      </c>
      <c r="E249" s="283">
        <f t="shared" si="55"/>
        <v>1746059.7</v>
      </c>
      <c r="F249" s="283">
        <f t="shared" si="55"/>
        <v>0</v>
      </c>
      <c r="G249" s="281">
        <f t="shared" si="62"/>
        <v>95062228.649999991</v>
      </c>
      <c r="H249" s="284">
        <f t="shared" si="56"/>
        <v>0</v>
      </c>
      <c r="I249" s="283">
        <f t="shared" si="56"/>
        <v>0</v>
      </c>
      <c r="J249" s="283">
        <f t="shared" si="56"/>
        <v>877200</v>
      </c>
      <c r="K249" s="282">
        <f t="shared" si="57"/>
        <v>877200</v>
      </c>
      <c r="L249" s="285">
        <f t="shared" si="58"/>
        <v>0</v>
      </c>
      <c r="M249" s="283">
        <f t="shared" si="58"/>
        <v>0</v>
      </c>
      <c r="N249" s="283">
        <f t="shared" si="58"/>
        <v>0</v>
      </c>
      <c r="O249" s="281">
        <f t="shared" si="59"/>
        <v>0</v>
      </c>
      <c r="P249" s="284">
        <f t="shared" si="60"/>
        <v>3525000</v>
      </c>
      <c r="Q249" s="283">
        <f t="shared" si="60"/>
        <v>31000</v>
      </c>
      <c r="R249" s="283">
        <f t="shared" si="60"/>
        <v>0</v>
      </c>
      <c r="S249" s="282">
        <f t="shared" si="61"/>
        <v>3556000</v>
      </c>
      <c r="T249" s="35"/>
      <c r="U249" s="35"/>
      <c r="V249" s="35"/>
      <c r="W249" s="35"/>
    </row>
    <row r="250" spans="1:24" ht="30" x14ac:dyDescent="0.25">
      <c r="A250" s="35">
        <v>4</v>
      </c>
      <c r="B250" s="83" t="s">
        <v>149</v>
      </c>
      <c r="C250" s="152" t="s">
        <v>150</v>
      </c>
      <c r="D250" s="283">
        <f t="shared" si="55"/>
        <v>20000000</v>
      </c>
      <c r="E250" s="283">
        <f t="shared" si="55"/>
        <v>0</v>
      </c>
      <c r="F250" s="283">
        <f t="shared" si="55"/>
        <v>0</v>
      </c>
      <c r="G250" s="281">
        <f t="shared" si="62"/>
        <v>20000000</v>
      </c>
      <c r="H250" s="284">
        <f t="shared" si="56"/>
        <v>0</v>
      </c>
      <c r="I250" s="283">
        <f t="shared" si="56"/>
        <v>0</v>
      </c>
      <c r="J250" s="283">
        <f t="shared" si="56"/>
        <v>0</v>
      </c>
      <c r="K250" s="282">
        <f t="shared" si="57"/>
        <v>0</v>
      </c>
      <c r="L250" s="285">
        <f t="shared" si="58"/>
        <v>0</v>
      </c>
      <c r="M250" s="283">
        <f t="shared" si="58"/>
        <v>0</v>
      </c>
      <c r="N250" s="283">
        <f t="shared" si="58"/>
        <v>0</v>
      </c>
      <c r="O250" s="281">
        <f t="shared" si="59"/>
        <v>0</v>
      </c>
      <c r="P250" s="284">
        <f t="shared" si="60"/>
        <v>0</v>
      </c>
      <c r="Q250" s="283">
        <f t="shared" si="60"/>
        <v>0</v>
      </c>
      <c r="R250" s="283">
        <f t="shared" si="60"/>
        <v>0</v>
      </c>
      <c r="S250" s="282">
        <f t="shared" si="61"/>
        <v>0</v>
      </c>
      <c r="T250" s="35"/>
      <c r="U250" s="35"/>
      <c r="V250" s="35"/>
      <c r="W250" s="35"/>
    </row>
    <row r="251" spans="1:24" s="45" customFormat="1" ht="14.25" x14ac:dyDescent="0.2">
      <c r="B251" s="153" t="s">
        <v>61</v>
      </c>
      <c r="C251" s="155"/>
      <c r="D251" s="286">
        <f t="shared" si="55"/>
        <v>1623838615.95</v>
      </c>
      <c r="E251" s="286">
        <f t="shared" si="55"/>
        <v>31746059.699999999</v>
      </c>
      <c r="F251" s="286">
        <f t="shared" si="55"/>
        <v>0</v>
      </c>
      <c r="G251" s="287">
        <f t="shared" si="62"/>
        <v>1655584675.6500001</v>
      </c>
      <c r="H251" s="288">
        <f t="shared" si="56"/>
        <v>0</v>
      </c>
      <c r="I251" s="286">
        <f t="shared" si="56"/>
        <v>0</v>
      </c>
      <c r="J251" s="286">
        <f t="shared" si="56"/>
        <v>5877200</v>
      </c>
      <c r="K251" s="289">
        <f t="shared" si="57"/>
        <v>5877200</v>
      </c>
      <c r="L251" s="285">
        <f t="shared" si="58"/>
        <v>0</v>
      </c>
      <c r="M251" s="283">
        <f t="shared" si="58"/>
        <v>0</v>
      </c>
      <c r="N251" s="283">
        <f t="shared" si="58"/>
        <v>0</v>
      </c>
      <c r="O251" s="287">
        <f t="shared" si="59"/>
        <v>0</v>
      </c>
      <c r="P251" s="288">
        <f t="shared" si="60"/>
        <v>3525000</v>
      </c>
      <c r="Q251" s="286">
        <f t="shared" si="60"/>
        <v>631000</v>
      </c>
      <c r="R251" s="286">
        <f t="shared" si="60"/>
        <v>0</v>
      </c>
      <c r="S251" s="289">
        <f t="shared" si="61"/>
        <v>4156000</v>
      </c>
    </row>
    <row r="252" spans="1:24" ht="30" x14ac:dyDescent="0.25">
      <c r="A252" s="35" t="s">
        <v>50</v>
      </c>
      <c r="B252" s="83" t="s">
        <v>62</v>
      </c>
      <c r="C252" s="152"/>
      <c r="D252" s="660"/>
      <c r="E252" s="660"/>
      <c r="F252" s="660"/>
      <c r="G252" s="281"/>
      <c r="H252" s="659"/>
      <c r="I252" s="660"/>
      <c r="J252" s="660"/>
      <c r="K252" s="282"/>
      <c r="L252" s="663"/>
      <c r="M252" s="660"/>
      <c r="N252" s="660"/>
      <c r="O252" s="281"/>
      <c r="P252" s="659"/>
      <c r="Q252" s="660"/>
      <c r="R252" s="660"/>
      <c r="S252" s="282"/>
      <c r="T252" s="35"/>
      <c r="U252" s="35"/>
      <c r="V252" s="35"/>
      <c r="W252" s="35"/>
    </row>
    <row r="253" spans="1:24" ht="30" x14ac:dyDescent="0.25">
      <c r="A253" s="35">
        <v>5</v>
      </c>
      <c r="B253" s="83" t="s">
        <v>71</v>
      </c>
      <c r="C253" s="152" t="s">
        <v>151</v>
      </c>
      <c r="D253" s="283">
        <f t="shared" ref="D253:F256" si="63">P105</f>
        <v>0</v>
      </c>
      <c r="E253" s="283">
        <f t="shared" si="63"/>
        <v>878514275</v>
      </c>
      <c r="F253" s="283">
        <f t="shared" si="63"/>
        <v>0</v>
      </c>
      <c r="G253" s="281">
        <f t="shared" si="62"/>
        <v>878514275</v>
      </c>
      <c r="H253" s="284">
        <f t="shared" ref="H253:J256" si="64">S224</f>
        <v>0</v>
      </c>
      <c r="I253" s="283">
        <f t="shared" si="64"/>
        <v>0</v>
      </c>
      <c r="J253" s="283">
        <f t="shared" si="64"/>
        <v>0</v>
      </c>
      <c r="K253" s="282">
        <f>SUM(H253:J253)</f>
        <v>0</v>
      </c>
      <c r="L253" s="285">
        <f t="shared" ref="L253:N256" si="65">D136</f>
        <v>0</v>
      </c>
      <c r="M253" s="283">
        <f t="shared" si="65"/>
        <v>0</v>
      </c>
      <c r="N253" s="283">
        <f t="shared" si="65"/>
        <v>0</v>
      </c>
      <c r="O253" s="281">
        <f>SUM(L253:N253)</f>
        <v>0</v>
      </c>
      <c r="P253" s="284">
        <f t="shared" ref="P253:R256" si="66">S136</f>
        <v>0</v>
      </c>
      <c r="Q253" s="283">
        <f t="shared" si="66"/>
        <v>0</v>
      </c>
      <c r="R253" s="283">
        <f t="shared" si="66"/>
        <v>0</v>
      </c>
      <c r="S253" s="282"/>
      <c r="T253" s="35"/>
      <c r="U253" s="35"/>
      <c r="V253" s="35"/>
      <c r="W253" s="35"/>
    </row>
    <row r="254" spans="1:24" x14ac:dyDescent="0.25">
      <c r="A254" s="35">
        <v>6</v>
      </c>
      <c r="B254" s="83" t="s">
        <v>152</v>
      </c>
      <c r="C254" s="152" t="s">
        <v>153</v>
      </c>
      <c r="D254" s="283">
        <f t="shared" si="63"/>
        <v>0</v>
      </c>
      <c r="E254" s="283">
        <f t="shared" si="63"/>
        <v>0</v>
      </c>
      <c r="F254" s="283">
        <f t="shared" si="63"/>
        <v>0</v>
      </c>
      <c r="G254" s="281">
        <f t="shared" si="62"/>
        <v>0</v>
      </c>
      <c r="H254" s="284">
        <f t="shared" si="64"/>
        <v>0</v>
      </c>
      <c r="I254" s="283">
        <f t="shared" si="64"/>
        <v>0</v>
      </c>
      <c r="J254" s="283">
        <f t="shared" si="64"/>
        <v>0</v>
      </c>
      <c r="K254" s="282">
        <f>SUM(H254:J254)</f>
        <v>0</v>
      </c>
      <c r="L254" s="285">
        <f t="shared" si="65"/>
        <v>0</v>
      </c>
      <c r="M254" s="283">
        <f t="shared" si="65"/>
        <v>0</v>
      </c>
      <c r="N254" s="283">
        <f t="shared" si="65"/>
        <v>0</v>
      </c>
      <c r="O254" s="281">
        <f>SUM(L254:N254)</f>
        <v>0</v>
      </c>
      <c r="P254" s="284">
        <f t="shared" si="66"/>
        <v>0</v>
      </c>
      <c r="Q254" s="283">
        <f t="shared" si="66"/>
        <v>0</v>
      </c>
      <c r="R254" s="283">
        <f t="shared" si="66"/>
        <v>0</v>
      </c>
      <c r="S254" s="282"/>
      <c r="T254" s="35"/>
      <c r="U254" s="35"/>
      <c r="V254" s="35"/>
      <c r="W254" s="35"/>
    </row>
    <row r="255" spans="1:24" ht="30" x14ac:dyDescent="0.25">
      <c r="A255" s="35">
        <v>7</v>
      </c>
      <c r="B255" s="83" t="s">
        <v>73</v>
      </c>
      <c r="C255" s="152" t="s">
        <v>154</v>
      </c>
      <c r="D255" s="283">
        <f t="shared" si="63"/>
        <v>13898000</v>
      </c>
      <c r="E255" s="283">
        <f t="shared" si="63"/>
        <v>0</v>
      </c>
      <c r="F255" s="283">
        <f t="shared" si="63"/>
        <v>0</v>
      </c>
      <c r="G255" s="281">
        <f t="shared" si="62"/>
        <v>13898000</v>
      </c>
      <c r="H255" s="284">
        <f t="shared" si="64"/>
        <v>0</v>
      </c>
      <c r="I255" s="283">
        <f t="shared" si="64"/>
        <v>0</v>
      </c>
      <c r="J255" s="283">
        <f t="shared" si="64"/>
        <v>0</v>
      </c>
      <c r="K255" s="282">
        <f>SUM(H255:J255)</f>
        <v>0</v>
      </c>
      <c r="L255" s="285">
        <f t="shared" si="65"/>
        <v>0</v>
      </c>
      <c r="M255" s="283">
        <f t="shared" si="65"/>
        <v>0</v>
      </c>
      <c r="N255" s="283">
        <f t="shared" si="65"/>
        <v>0</v>
      </c>
      <c r="O255" s="281">
        <f>SUM(L255:N255)</f>
        <v>0</v>
      </c>
      <c r="P255" s="284">
        <f t="shared" si="66"/>
        <v>0</v>
      </c>
      <c r="Q255" s="283">
        <f t="shared" si="66"/>
        <v>0</v>
      </c>
      <c r="R255" s="283">
        <f t="shared" si="66"/>
        <v>0</v>
      </c>
      <c r="S255" s="282"/>
      <c r="T255" s="35"/>
      <c r="U255" s="35"/>
      <c r="V255" s="35"/>
      <c r="W255" s="35"/>
    </row>
    <row r="256" spans="1:24" s="45" customFormat="1" ht="14.25" x14ac:dyDescent="0.2">
      <c r="B256" s="153" t="s">
        <v>69</v>
      </c>
      <c r="C256" s="155"/>
      <c r="D256" s="286">
        <f t="shared" si="63"/>
        <v>13898000</v>
      </c>
      <c r="E256" s="286">
        <f t="shared" si="63"/>
        <v>878514275</v>
      </c>
      <c r="F256" s="286">
        <f t="shared" si="63"/>
        <v>0</v>
      </c>
      <c r="G256" s="287">
        <f t="shared" si="62"/>
        <v>892412275</v>
      </c>
      <c r="H256" s="288">
        <f t="shared" si="64"/>
        <v>0</v>
      </c>
      <c r="I256" s="286">
        <f t="shared" si="64"/>
        <v>0</v>
      </c>
      <c r="J256" s="286">
        <f t="shared" si="64"/>
        <v>0</v>
      </c>
      <c r="K256" s="289">
        <f>SUM(H256:J256)</f>
        <v>0</v>
      </c>
      <c r="L256" s="285">
        <f t="shared" si="65"/>
        <v>0</v>
      </c>
      <c r="M256" s="283">
        <f t="shared" si="65"/>
        <v>0</v>
      </c>
      <c r="N256" s="283">
        <f t="shared" si="65"/>
        <v>0</v>
      </c>
      <c r="O256" s="287">
        <f>SUM(L256:N256)</f>
        <v>0</v>
      </c>
      <c r="P256" s="288">
        <f t="shared" si="66"/>
        <v>0</v>
      </c>
      <c r="Q256" s="286">
        <f t="shared" si="66"/>
        <v>0</v>
      </c>
      <c r="R256" s="286">
        <f t="shared" si="66"/>
        <v>0</v>
      </c>
      <c r="S256" s="289"/>
    </row>
    <row r="257" spans="1:24" ht="30" x14ac:dyDescent="0.25">
      <c r="A257" s="35" t="s">
        <v>53</v>
      </c>
      <c r="B257" s="83" t="s">
        <v>89</v>
      </c>
      <c r="C257" s="152"/>
      <c r="D257" s="660"/>
      <c r="E257" s="660"/>
      <c r="F257" s="660"/>
      <c r="G257" s="662"/>
      <c r="H257" s="659"/>
      <c r="I257" s="660"/>
      <c r="J257" s="660"/>
      <c r="K257" s="664"/>
      <c r="L257" s="663"/>
      <c r="M257" s="660"/>
      <c r="N257" s="660"/>
      <c r="O257" s="662"/>
      <c r="P257" s="659"/>
      <c r="Q257" s="660"/>
      <c r="R257" s="660"/>
      <c r="S257" s="664"/>
      <c r="T257" s="35"/>
      <c r="U257" s="35"/>
      <c r="V257" s="35"/>
      <c r="W257" s="35"/>
    </row>
    <row r="258" spans="1:24" ht="30" x14ac:dyDescent="0.25">
      <c r="A258" s="35"/>
      <c r="B258" s="83" t="s">
        <v>80</v>
      </c>
      <c r="C258" s="152"/>
      <c r="D258" s="660"/>
      <c r="E258" s="660"/>
      <c r="F258" s="660"/>
      <c r="G258" s="662"/>
      <c r="H258" s="659"/>
      <c r="I258" s="660"/>
      <c r="J258" s="660"/>
      <c r="K258" s="664"/>
      <c r="L258" s="663"/>
      <c r="M258" s="660"/>
      <c r="N258" s="660"/>
      <c r="O258" s="662"/>
      <c r="P258" s="659"/>
      <c r="Q258" s="660"/>
      <c r="R258" s="660"/>
      <c r="S258" s="664"/>
      <c r="T258" s="35"/>
      <c r="U258" s="35"/>
      <c r="V258" s="35"/>
      <c r="W258" s="35"/>
    </row>
    <row r="259" spans="1:24" x14ac:dyDescent="0.25">
      <c r="A259" s="35">
        <v>8</v>
      </c>
      <c r="B259" s="83" t="s">
        <v>78</v>
      </c>
      <c r="C259" s="152" t="s">
        <v>155</v>
      </c>
      <c r="D259" s="283">
        <f t="shared" ref="D259:F260" si="67">P111</f>
        <v>145316492</v>
      </c>
      <c r="E259" s="283">
        <f t="shared" si="67"/>
        <v>0</v>
      </c>
      <c r="F259" s="283">
        <f t="shared" si="67"/>
        <v>0</v>
      </c>
      <c r="G259" s="281">
        <f>SUM(D259:F259)</f>
        <v>145316492</v>
      </c>
      <c r="H259" s="284">
        <f t="shared" ref="H259:J260" si="68">S230</f>
        <v>0</v>
      </c>
      <c r="I259" s="283">
        <f t="shared" si="68"/>
        <v>0</v>
      </c>
      <c r="J259" s="283">
        <f t="shared" si="68"/>
        <v>1973708</v>
      </c>
      <c r="K259" s="282">
        <f>SUM(H259:J259)</f>
        <v>1973708</v>
      </c>
      <c r="L259" s="285">
        <f t="shared" ref="L259:N260" si="69">D142</f>
        <v>224993</v>
      </c>
      <c r="M259" s="283">
        <f t="shared" si="69"/>
        <v>0</v>
      </c>
      <c r="N259" s="283">
        <f t="shared" si="69"/>
        <v>0</v>
      </c>
      <c r="O259" s="281">
        <f>SUM(L259:N259)</f>
        <v>224993</v>
      </c>
      <c r="P259" s="284">
        <f t="shared" ref="P259:R260" si="70">S142</f>
        <v>637023</v>
      </c>
      <c r="Q259" s="283">
        <f t="shared" si="70"/>
        <v>0</v>
      </c>
      <c r="R259" s="283">
        <f t="shared" si="70"/>
        <v>0</v>
      </c>
      <c r="S259" s="282">
        <f>SUM(P259:R259)</f>
        <v>637023</v>
      </c>
      <c r="T259" s="35"/>
      <c r="U259" s="35"/>
      <c r="V259" s="35"/>
      <c r="W259" s="35"/>
    </row>
    <row r="260" spans="1:24" x14ac:dyDescent="0.25">
      <c r="A260" s="35">
        <v>9</v>
      </c>
      <c r="B260" s="83" t="s">
        <v>79</v>
      </c>
      <c r="C260" s="152" t="s">
        <v>155</v>
      </c>
      <c r="D260" s="283">
        <f t="shared" si="67"/>
        <v>0</v>
      </c>
      <c r="E260" s="283">
        <f t="shared" si="67"/>
        <v>0</v>
      </c>
      <c r="F260" s="283">
        <f t="shared" si="67"/>
        <v>0</v>
      </c>
      <c r="G260" s="281">
        <f>SUM(D260:F260)</f>
        <v>0</v>
      </c>
      <c r="H260" s="284">
        <f t="shared" si="68"/>
        <v>0</v>
      </c>
      <c r="I260" s="283">
        <f t="shared" si="68"/>
        <v>0</v>
      </c>
      <c r="J260" s="283">
        <f t="shared" si="68"/>
        <v>0</v>
      </c>
      <c r="K260" s="282">
        <f>SUM(H260:J260)</f>
        <v>0</v>
      </c>
      <c r="L260" s="285">
        <f t="shared" si="69"/>
        <v>0</v>
      </c>
      <c r="M260" s="283">
        <f t="shared" si="69"/>
        <v>0</v>
      </c>
      <c r="N260" s="283">
        <f t="shared" si="69"/>
        <v>0</v>
      </c>
      <c r="O260" s="281">
        <f>SUM(L260:N260)</f>
        <v>0</v>
      </c>
      <c r="P260" s="284">
        <f t="shared" si="70"/>
        <v>0</v>
      </c>
      <c r="Q260" s="283">
        <f t="shared" si="70"/>
        <v>0</v>
      </c>
      <c r="R260" s="283">
        <f t="shared" si="70"/>
        <v>0</v>
      </c>
      <c r="S260" s="282">
        <f>SUM(P260:R260)</f>
        <v>0</v>
      </c>
      <c r="T260" s="35"/>
      <c r="U260" s="35"/>
      <c r="V260" s="35"/>
      <c r="W260" s="35"/>
    </row>
    <row r="261" spans="1:24" ht="30" x14ac:dyDescent="0.25">
      <c r="A261" s="35"/>
      <c r="B261" s="83" t="s">
        <v>81</v>
      </c>
      <c r="C261" s="152"/>
      <c r="D261" s="660"/>
      <c r="E261" s="660"/>
      <c r="F261" s="660"/>
      <c r="G261" s="662"/>
      <c r="H261" s="659"/>
      <c r="I261" s="660"/>
      <c r="J261" s="660"/>
      <c r="K261" s="664"/>
      <c r="L261" s="663"/>
      <c r="M261" s="660"/>
      <c r="N261" s="660"/>
      <c r="O261" s="662"/>
      <c r="P261" s="659"/>
      <c r="Q261" s="660"/>
      <c r="R261" s="660"/>
      <c r="S261" s="664"/>
      <c r="T261" s="35"/>
      <c r="U261" s="35"/>
      <c r="V261" s="35"/>
      <c r="W261" s="35"/>
    </row>
    <row r="262" spans="1:24" x14ac:dyDescent="0.25">
      <c r="A262" s="35">
        <v>10</v>
      </c>
      <c r="B262" s="83" t="s">
        <v>78</v>
      </c>
      <c r="C262" s="152" t="s">
        <v>155</v>
      </c>
      <c r="D262" s="283">
        <f t="shared" ref="D262:F263" si="71">P114</f>
        <v>142608349</v>
      </c>
      <c r="E262" s="283">
        <f t="shared" si="71"/>
        <v>0</v>
      </c>
      <c r="F262" s="283">
        <f t="shared" si="71"/>
        <v>0</v>
      </c>
      <c r="G262" s="281">
        <f t="shared" ref="G262:G268" si="72">SUM(D262:F262)</f>
        <v>142608349</v>
      </c>
      <c r="H262" s="284">
        <f t="shared" ref="H262:J263" si="73">S233</f>
        <v>0</v>
      </c>
      <c r="I262" s="283">
        <f t="shared" si="73"/>
        <v>0</v>
      </c>
      <c r="J262" s="283">
        <f t="shared" si="73"/>
        <v>0</v>
      </c>
      <c r="K262" s="282">
        <f>SUM(H262:J262)</f>
        <v>0</v>
      </c>
      <c r="L262" s="285">
        <f t="shared" ref="L262:N263" si="74">D145</f>
        <v>0</v>
      </c>
      <c r="M262" s="283">
        <f t="shared" si="74"/>
        <v>0</v>
      </c>
      <c r="N262" s="283">
        <f t="shared" si="74"/>
        <v>0</v>
      </c>
      <c r="O262" s="281">
        <f>SUM(L262:N262)</f>
        <v>0</v>
      </c>
      <c r="P262" s="284">
        <f t="shared" ref="P262:R263" si="75">S145</f>
        <v>0</v>
      </c>
      <c r="Q262" s="283">
        <f t="shared" si="75"/>
        <v>0</v>
      </c>
      <c r="R262" s="283">
        <f t="shared" si="75"/>
        <v>0</v>
      </c>
      <c r="S262" s="282">
        <f>SUM(P262:R262)</f>
        <v>0</v>
      </c>
      <c r="T262" s="35"/>
      <c r="U262" s="35"/>
      <c r="V262" s="35"/>
      <c r="W262" s="35"/>
    </row>
    <row r="263" spans="1:24" x14ac:dyDescent="0.25">
      <c r="A263" s="35">
        <v>11</v>
      </c>
      <c r="B263" s="83" t="s">
        <v>79</v>
      </c>
      <c r="C263" s="152" t="s">
        <v>155</v>
      </c>
      <c r="D263" s="283">
        <f t="shared" si="71"/>
        <v>0</v>
      </c>
      <c r="E263" s="283">
        <f t="shared" si="71"/>
        <v>0</v>
      </c>
      <c r="F263" s="283">
        <f t="shared" si="71"/>
        <v>0</v>
      </c>
      <c r="G263" s="281">
        <f t="shared" si="72"/>
        <v>0</v>
      </c>
      <c r="H263" s="284">
        <f t="shared" si="73"/>
        <v>0</v>
      </c>
      <c r="I263" s="283">
        <f t="shared" si="73"/>
        <v>0</v>
      </c>
      <c r="J263" s="283">
        <f t="shared" si="73"/>
        <v>0</v>
      </c>
      <c r="K263" s="282">
        <f>SUM(H263:J263)</f>
        <v>0</v>
      </c>
      <c r="L263" s="285">
        <f t="shared" si="74"/>
        <v>0</v>
      </c>
      <c r="M263" s="283">
        <f t="shared" si="74"/>
        <v>0</v>
      </c>
      <c r="N263" s="283">
        <f t="shared" si="74"/>
        <v>0</v>
      </c>
      <c r="O263" s="281">
        <f>SUM(L263:N263)</f>
        <v>0</v>
      </c>
      <c r="P263" s="284">
        <f t="shared" si="75"/>
        <v>0</v>
      </c>
      <c r="Q263" s="283">
        <f t="shared" si="75"/>
        <v>0</v>
      </c>
      <c r="R263" s="283">
        <f t="shared" si="75"/>
        <v>0</v>
      </c>
      <c r="S263" s="282">
        <f>SUM(P263:R263)</f>
        <v>0</v>
      </c>
      <c r="T263" s="35"/>
      <c r="U263" s="35"/>
      <c r="V263" s="35"/>
      <c r="W263" s="35"/>
    </row>
    <row r="264" spans="1:24" ht="30" x14ac:dyDescent="0.25">
      <c r="A264" s="35"/>
      <c r="B264" s="83" t="s">
        <v>82</v>
      </c>
      <c r="C264" s="152"/>
      <c r="D264" s="660"/>
      <c r="E264" s="660"/>
      <c r="F264" s="660"/>
      <c r="G264" s="281">
        <f t="shared" si="72"/>
        <v>0</v>
      </c>
      <c r="H264" s="659"/>
      <c r="I264" s="660"/>
      <c r="J264" s="660"/>
      <c r="K264" s="282"/>
      <c r="L264" s="663"/>
      <c r="M264" s="660"/>
      <c r="N264" s="660"/>
      <c r="O264" s="281"/>
      <c r="P264" s="659"/>
      <c r="Q264" s="660"/>
      <c r="R264" s="660"/>
      <c r="S264" s="282"/>
      <c r="T264" s="35"/>
      <c r="U264" s="35"/>
      <c r="V264" s="35"/>
      <c r="W264" s="35"/>
    </row>
    <row r="265" spans="1:24" x14ac:dyDescent="0.25">
      <c r="A265" s="35">
        <v>12</v>
      </c>
      <c r="B265" s="83" t="s">
        <v>156</v>
      </c>
      <c r="C265" s="152" t="s">
        <v>165</v>
      </c>
      <c r="D265" s="283">
        <f t="shared" ref="D265:F269" si="76">P117</f>
        <v>0</v>
      </c>
      <c r="E265" s="283">
        <f t="shared" si="76"/>
        <v>0</v>
      </c>
      <c r="F265" s="283">
        <f t="shared" si="76"/>
        <v>0</v>
      </c>
      <c r="G265" s="281">
        <f t="shared" si="72"/>
        <v>0</v>
      </c>
      <c r="H265" s="284">
        <f t="shared" ref="H265:J269" si="77">S236</f>
        <v>0</v>
      </c>
      <c r="I265" s="283">
        <f t="shared" si="77"/>
        <v>0</v>
      </c>
      <c r="J265" s="283">
        <f t="shared" si="77"/>
        <v>0</v>
      </c>
      <c r="K265" s="282">
        <f>SUM(H265:J265)</f>
        <v>0</v>
      </c>
      <c r="L265" s="285">
        <f t="shared" ref="L265:N269" si="78">D148</f>
        <v>0</v>
      </c>
      <c r="M265" s="283">
        <f t="shared" si="78"/>
        <v>0</v>
      </c>
      <c r="N265" s="283">
        <f t="shared" si="78"/>
        <v>0</v>
      </c>
      <c r="O265" s="281">
        <f>SUM(L265:N265)</f>
        <v>0</v>
      </c>
      <c r="P265" s="284">
        <f t="shared" ref="P265:R269" si="79">S148</f>
        <v>0</v>
      </c>
      <c r="Q265" s="283">
        <f t="shared" si="79"/>
        <v>0</v>
      </c>
      <c r="R265" s="283">
        <f t="shared" si="79"/>
        <v>0</v>
      </c>
      <c r="S265" s="282">
        <f>SUM(P265:R265)</f>
        <v>0</v>
      </c>
      <c r="T265" s="35"/>
      <c r="U265" s="35"/>
      <c r="V265" s="35"/>
      <c r="W265" s="35"/>
    </row>
    <row r="266" spans="1:24" x14ac:dyDescent="0.25">
      <c r="A266" s="35">
        <v>13</v>
      </c>
      <c r="B266" s="83" t="s">
        <v>76</v>
      </c>
      <c r="C266" s="152" t="s">
        <v>166</v>
      </c>
      <c r="D266" s="283">
        <f t="shared" si="76"/>
        <v>0</v>
      </c>
      <c r="E266" s="283">
        <f t="shared" si="76"/>
        <v>0</v>
      </c>
      <c r="F266" s="283">
        <f t="shared" si="76"/>
        <v>0</v>
      </c>
      <c r="G266" s="281">
        <f t="shared" si="72"/>
        <v>0</v>
      </c>
      <c r="H266" s="284">
        <f t="shared" si="77"/>
        <v>0</v>
      </c>
      <c r="I266" s="283">
        <f t="shared" si="77"/>
        <v>0</v>
      </c>
      <c r="J266" s="283">
        <f t="shared" si="77"/>
        <v>0</v>
      </c>
      <c r="K266" s="282">
        <f>SUM(H266:J266)</f>
        <v>0</v>
      </c>
      <c r="L266" s="285">
        <f t="shared" si="78"/>
        <v>0</v>
      </c>
      <c r="M266" s="283">
        <f t="shared" si="78"/>
        <v>0</v>
      </c>
      <c r="N266" s="283">
        <f t="shared" si="78"/>
        <v>0</v>
      </c>
      <c r="O266" s="281">
        <f>SUM(L266:N266)</f>
        <v>0</v>
      </c>
      <c r="P266" s="284">
        <f t="shared" si="79"/>
        <v>0</v>
      </c>
      <c r="Q266" s="283">
        <f t="shared" si="79"/>
        <v>0</v>
      </c>
      <c r="R266" s="283">
        <f t="shared" si="79"/>
        <v>0</v>
      </c>
      <c r="S266" s="282">
        <f>SUM(P266:R266)</f>
        <v>0</v>
      </c>
      <c r="T266" s="35"/>
      <c r="U266" s="35"/>
      <c r="V266" s="35"/>
      <c r="W266" s="35"/>
    </row>
    <row r="267" spans="1:24" ht="30" x14ac:dyDescent="0.25">
      <c r="A267" s="35">
        <v>14</v>
      </c>
      <c r="B267" s="83" t="s">
        <v>157</v>
      </c>
      <c r="C267" s="82" t="s">
        <v>167</v>
      </c>
      <c r="D267" s="283">
        <f t="shared" si="76"/>
        <v>0</v>
      </c>
      <c r="E267" s="283">
        <f t="shared" si="76"/>
        <v>0</v>
      </c>
      <c r="F267" s="283">
        <f t="shared" si="76"/>
        <v>0</v>
      </c>
      <c r="G267" s="281">
        <f t="shared" si="72"/>
        <v>0</v>
      </c>
      <c r="H267" s="284">
        <f t="shared" si="77"/>
        <v>0</v>
      </c>
      <c r="I267" s="283">
        <f t="shared" si="77"/>
        <v>0</v>
      </c>
      <c r="J267" s="283">
        <f t="shared" si="77"/>
        <v>0</v>
      </c>
      <c r="K267" s="282">
        <f>SUM(H267:J267)</f>
        <v>0</v>
      </c>
      <c r="L267" s="285">
        <f t="shared" si="78"/>
        <v>0</v>
      </c>
      <c r="M267" s="283">
        <f t="shared" si="78"/>
        <v>0</v>
      </c>
      <c r="N267" s="283">
        <f t="shared" si="78"/>
        <v>0</v>
      </c>
      <c r="O267" s="281">
        <f>SUM(L267:N267)</f>
        <v>0</v>
      </c>
      <c r="P267" s="284">
        <f t="shared" si="79"/>
        <v>0</v>
      </c>
      <c r="Q267" s="283">
        <f t="shared" si="79"/>
        <v>0</v>
      </c>
      <c r="R267" s="283">
        <f t="shared" si="79"/>
        <v>0</v>
      </c>
      <c r="S267" s="282">
        <f>SUM(P267:R267)</f>
        <v>0</v>
      </c>
      <c r="T267" s="35"/>
      <c r="U267" s="35"/>
      <c r="V267" s="35"/>
      <c r="W267" s="35"/>
    </row>
    <row r="268" spans="1:24" s="45" customFormat="1" ht="14.25" x14ac:dyDescent="0.2">
      <c r="B268" s="153" t="s">
        <v>49</v>
      </c>
      <c r="C268" s="153"/>
      <c r="D268" s="286">
        <f t="shared" si="76"/>
        <v>287924841</v>
      </c>
      <c r="E268" s="286">
        <f t="shared" si="76"/>
        <v>0</v>
      </c>
      <c r="F268" s="286">
        <f t="shared" si="76"/>
        <v>0</v>
      </c>
      <c r="G268" s="287">
        <f t="shared" si="72"/>
        <v>287924841</v>
      </c>
      <c r="H268" s="288">
        <f t="shared" si="77"/>
        <v>0</v>
      </c>
      <c r="I268" s="286">
        <f t="shared" si="77"/>
        <v>0</v>
      </c>
      <c r="J268" s="286">
        <f t="shared" si="77"/>
        <v>1973708</v>
      </c>
      <c r="K268" s="289">
        <f>SUM(H268:J268)</f>
        <v>1973708</v>
      </c>
      <c r="L268" s="285">
        <f t="shared" si="78"/>
        <v>224993</v>
      </c>
      <c r="M268" s="283">
        <f t="shared" si="78"/>
        <v>0</v>
      </c>
      <c r="N268" s="283">
        <f t="shared" si="78"/>
        <v>0</v>
      </c>
      <c r="O268" s="287">
        <f>SUM(L268:N268)</f>
        <v>224993</v>
      </c>
      <c r="P268" s="288">
        <f t="shared" si="79"/>
        <v>637023</v>
      </c>
      <c r="Q268" s="286">
        <f t="shared" si="79"/>
        <v>0</v>
      </c>
      <c r="R268" s="286">
        <f t="shared" si="79"/>
        <v>0</v>
      </c>
      <c r="S268" s="289">
        <f>SUM(P268:R268)</f>
        <v>637023</v>
      </c>
    </row>
    <row r="269" spans="1:24" ht="29.25" x14ac:dyDescent="0.25">
      <c r="A269" s="35"/>
      <c r="B269" s="153" t="s">
        <v>102</v>
      </c>
      <c r="C269" s="153"/>
      <c r="D269" s="286">
        <f t="shared" si="76"/>
        <v>1925661456.95</v>
      </c>
      <c r="E269" s="286">
        <f t="shared" si="76"/>
        <v>910260334.70000005</v>
      </c>
      <c r="F269" s="286">
        <f t="shared" si="76"/>
        <v>0</v>
      </c>
      <c r="G269" s="287">
        <f>SUM(D269:F269)</f>
        <v>2835921791.6500001</v>
      </c>
      <c r="H269" s="288">
        <f t="shared" si="77"/>
        <v>0</v>
      </c>
      <c r="I269" s="286">
        <f t="shared" si="77"/>
        <v>0</v>
      </c>
      <c r="J269" s="286">
        <f t="shared" si="77"/>
        <v>7850908</v>
      </c>
      <c r="K269" s="289">
        <f>SUM(H269:J269)</f>
        <v>7850908</v>
      </c>
      <c r="L269" s="290">
        <f t="shared" si="78"/>
        <v>224993</v>
      </c>
      <c r="M269" s="286">
        <f t="shared" si="78"/>
        <v>0</v>
      </c>
      <c r="N269" s="286">
        <f t="shared" si="78"/>
        <v>0</v>
      </c>
      <c r="O269" s="287">
        <f>SUM(L269:N269)</f>
        <v>224993</v>
      </c>
      <c r="P269" s="288">
        <f t="shared" si="79"/>
        <v>4162023</v>
      </c>
      <c r="Q269" s="286">
        <f t="shared" si="79"/>
        <v>631000</v>
      </c>
      <c r="R269" s="286">
        <f t="shared" si="79"/>
        <v>0</v>
      </c>
      <c r="S269" s="289">
        <f>SUM(P269:R269)</f>
        <v>4793023</v>
      </c>
      <c r="T269" s="35"/>
      <c r="U269" s="35"/>
      <c r="V269" s="35"/>
      <c r="W269" s="35"/>
    </row>
    <row r="270" spans="1:24" ht="15.75" thickBot="1" x14ac:dyDescent="0.3">
      <c r="H270" s="35"/>
      <c r="I270" s="35"/>
      <c r="J270" s="35"/>
      <c r="L270" s="35"/>
      <c r="M270" s="35"/>
    </row>
    <row r="271" spans="1:24" ht="29.25" customHeight="1" thickBot="1" x14ac:dyDescent="0.3">
      <c r="D271" s="672" t="s">
        <v>332</v>
      </c>
      <c r="E271" s="673"/>
      <c r="F271" s="673"/>
      <c r="G271" s="673"/>
      <c r="H271" s="673"/>
      <c r="I271" s="673"/>
      <c r="J271" s="673"/>
      <c r="K271" s="673"/>
      <c r="L271" s="673"/>
      <c r="M271" s="673"/>
      <c r="N271" s="673"/>
      <c r="O271" s="674"/>
      <c r="P271" s="304"/>
      <c r="Q271" s="304"/>
      <c r="R271" s="304"/>
      <c r="S271" s="304"/>
    </row>
    <row r="272" spans="1:24" ht="15.75" thickBot="1" x14ac:dyDescent="0.3">
      <c r="D272" s="669" t="s">
        <v>90</v>
      </c>
      <c r="E272" s="670"/>
      <c r="F272" s="670"/>
      <c r="G272" s="671"/>
      <c r="H272" s="639" t="s">
        <v>127</v>
      </c>
      <c r="I272" s="610"/>
      <c r="J272" s="610"/>
      <c r="K272" s="630"/>
      <c r="L272" s="609" t="s">
        <v>10</v>
      </c>
      <c r="M272" s="610"/>
      <c r="N272" s="610"/>
      <c r="O272" s="665"/>
      <c r="P272" s="83"/>
      <c r="Q272" s="83"/>
      <c r="R272" s="34"/>
      <c r="X272" s="34"/>
    </row>
    <row r="273" spans="1:45" ht="73.5" thickTop="1" x14ac:dyDescent="0.25">
      <c r="A273" s="148" t="s">
        <v>40</v>
      </c>
      <c r="B273" s="149" t="s">
        <v>124</v>
      </c>
      <c r="C273" s="194" t="s">
        <v>142</v>
      </c>
      <c r="D273" s="233" t="s">
        <v>159</v>
      </c>
      <c r="E273" s="233" t="s">
        <v>160</v>
      </c>
      <c r="F273" s="233" t="s">
        <v>161</v>
      </c>
      <c r="G273" s="254" t="s">
        <v>33</v>
      </c>
      <c r="H273" s="232" t="s">
        <v>159</v>
      </c>
      <c r="I273" s="233" t="s">
        <v>160</v>
      </c>
      <c r="J273" s="233" t="s">
        <v>161</v>
      </c>
      <c r="K273" s="254" t="s">
        <v>33</v>
      </c>
      <c r="L273" s="237" t="s">
        <v>159</v>
      </c>
      <c r="M273" s="233" t="s">
        <v>160</v>
      </c>
      <c r="N273" s="236" t="s">
        <v>161</v>
      </c>
      <c r="O273" s="311" t="s">
        <v>33</v>
      </c>
      <c r="P273" s="83"/>
      <c r="Q273" s="83"/>
      <c r="R273" s="34"/>
      <c r="X273" s="34"/>
    </row>
    <row r="274" spans="1:45" ht="30" x14ac:dyDescent="0.25">
      <c r="A274" s="35" t="s">
        <v>11</v>
      </c>
      <c r="B274" s="83" t="s">
        <v>55</v>
      </c>
      <c r="D274" s="291"/>
      <c r="E274" s="291"/>
      <c r="F274" s="291"/>
      <c r="G274" s="281"/>
      <c r="H274" s="659"/>
      <c r="I274" s="660"/>
      <c r="J274" s="660"/>
      <c r="K274" s="281"/>
      <c r="L274" s="661"/>
      <c r="M274" s="660"/>
      <c r="N274" s="662"/>
      <c r="O274" s="292"/>
      <c r="P274" s="83"/>
      <c r="Q274" s="83"/>
      <c r="R274" s="34"/>
      <c r="X274" s="34"/>
    </row>
    <row r="275" spans="1:45" ht="30" x14ac:dyDescent="0.25">
      <c r="A275" s="35">
        <v>1</v>
      </c>
      <c r="B275" s="83" t="s">
        <v>143</v>
      </c>
      <c r="C275" s="152" t="s">
        <v>144</v>
      </c>
      <c r="D275" s="283">
        <f t="shared" ref="D275:F280" si="80">G217</f>
        <v>1078092</v>
      </c>
      <c r="E275" s="283">
        <f t="shared" si="80"/>
        <v>4410210</v>
      </c>
      <c r="F275" s="283">
        <f t="shared" si="80"/>
        <v>0</v>
      </c>
      <c r="G275" s="281">
        <f t="shared" ref="G275:G280" si="81">SUM(D275:F275)</f>
        <v>5488302</v>
      </c>
      <c r="H275" s="284">
        <f t="shared" ref="H275:J280" si="82">M159</f>
        <v>0</v>
      </c>
      <c r="I275" s="283">
        <f t="shared" si="82"/>
        <v>36554000</v>
      </c>
      <c r="J275" s="283">
        <f t="shared" si="82"/>
        <v>0</v>
      </c>
      <c r="K275" s="281">
        <f t="shared" ref="K275:K280" si="83">SUM(H275:J275)</f>
        <v>36554000</v>
      </c>
      <c r="L275" s="293">
        <f t="shared" ref="L275:M280" si="84">D246+H246+L246+P246+D275+H275</f>
        <v>1390600539</v>
      </c>
      <c r="M275" s="283">
        <f t="shared" si="84"/>
        <v>41564210</v>
      </c>
      <c r="N275" s="281">
        <f>SUM(K275:M275)</f>
        <v>1468718749</v>
      </c>
      <c r="O275" s="294">
        <f>SUM(L275:N275)</f>
        <v>2900883498</v>
      </c>
      <c r="P275" s="83"/>
      <c r="Q275" s="83"/>
      <c r="R275" s="34"/>
      <c r="X275" s="34"/>
    </row>
    <row r="276" spans="1:45" ht="30" x14ac:dyDescent="0.25">
      <c r="A276" s="35"/>
      <c r="B276" s="83" t="s">
        <v>145</v>
      </c>
      <c r="C276" s="152"/>
      <c r="D276" s="283">
        <f t="shared" si="80"/>
        <v>0</v>
      </c>
      <c r="E276" s="283">
        <f t="shared" si="80"/>
        <v>0</v>
      </c>
      <c r="F276" s="283">
        <f t="shared" si="80"/>
        <v>0</v>
      </c>
      <c r="G276" s="281">
        <f t="shared" si="81"/>
        <v>0</v>
      </c>
      <c r="H276" s="284">
        <f t="shared" si="82"/>
        <v>0</v>
      </c>
      <c r="I276" s="283">
        <f t="shared" si="82"/>
        <v>0</v>
      </c>
      <c r="J276" s="283">
        <f t="shared" si="82"/>
        <v>0</v>
      </c>
      <c r="K276" s="281">
        <f t="shared" si="83"/>
        <v>0</v>
      </c>
      <c r="L276" s="293">
        <f t="shared" si="84"/>
        <v>0</v>
      </c>
      <c r="M276" s="283">
        <f t="shared" si="84"/>
        <v>0</v>
      </c>
      <c r="N276" s="281">
        <f>SUM(K276:M276)</f>
        <v>0</v>
      </c>
      <c r="O276" s="294">
        <f t="shared" ref="O276:O297" si="85">SUM(L276:N276)</f>
        <v>0</v>
      </c>
      <c r="P276" s="83"/>
      <c r="Q276" s="83"/>
      <c r="R276" s="34"/>
      <c r="X276" s="34"/>
      <c r="Y276" s="109"/>
      <c r="Z276" s="34"/>
      <c r="AA276" s="34"/>
      <c r="AB276" s="34"/>
      <c r="AC276" s="109"/>
      <c r="AD276" s="34"/>
      <c r="AE276" s="34"/>
      <c r="AF276" s="34"/>
      <c r="AG276" s="109"/>
      <c r="AH276" s="109"/>
      <c r="AI276" s="109"/>
      <c r="AJ276" s="109"/>
      <c r="AK276" s="109"/>
      <c r="AL276" s="34"/>
      <c r="AM276" s="34"/>
      <c r="AN276" s="34"/>
      <c r="AO276" s="109"/>
      <c r="AS276" s="109"/>
    </row>
    <row r="277" spans="1:45" x14ac:dyDescent="0.25">
      <c r="A277" s="35">
        <v>2</v>
      </c>
      <c r="B277" s="83" t="s">
        <v>57</v>
      </c>
      <c r="C277" s="152" t="s">
        <v>146</v>
      </c>
      <c r="D277" s="283">
        <f t="shared" si="80"/>
        <v>0</v>
      </c>
      <c r="E277" s="283">
        <f t="shared" si="80"/>
        <v>0</v>
      </c>
      <c r="F277" s="283">
        <f t="shared" si="80"/>
        <v>0</v>
      </c>
      <c r="G277" s="281">
        <f t="shared" si="81"/>
        <v>0</v>
      </c>
      <c r="H277" s="284">
        <f t="shared" si="82"/>
        <v>0</v>
      </c>
      <c r="I277" s="283">
        <f t="shared" si="82"/>
        <v>0</v>
      </c>
      <c r="J277" s="283">
        <f t="shared" si="82"/>
        <v>0</v>
      </c>
      <c r="K277" s="281">
        <f t="shared" si="83"/>
        <v>0</v>
      </c>
      <c r="L277" s="293">
        <f t="shared" si="84"/>
        <v>121000000</v>
      </c>
      <c r="M277" s="283">
        <f t="shared" si="84"/>
        <v>30000000</v>
      </c>
      <c r="N277" s="281">
        <f>SUM(K277:M277)</f>
        <v>151000000</v>
      </c>
      <c r="O277" s="294">
        <f t="shared" si="85"/>
        <v>302000000</v>
      </c>
      <c r="P277" s="83"/>
      <c r="Q277" s="83"/>
      <c r="R277" s="34"/>
      <c r="X277" s="34"/>
      <c r="Y277" s="109"/>
      <c r="Z277" s="34"/>
      <c r="AA277" s="34"/>
      <c r="AB277" s="34"/>
      <c r="AC277" s="109"/>
      <c r="AD277" s="34"/>
      <c r="AE277" s="34"/>
      <c r="AF277" s="34"/>
      <c r="AG277" s="109"/>
      <c r="AH277" s="109"/>
      <c r="AI277" s="109"/>
      <c r="AJ277" s="109"/>
      <c r="AK277" s="109"/>
      <c r="AL277" s="34"/>
      <c r="AM277" s="34"/>
      <c r="AN277" s="34"/>
      <c r="AO277" s="109"/>
      <c r="AS277" s="109"/>
    </row>
    <row r="278" spans="1:45" x14ac:dyDescent="0.25">
      <c r="A278" s="35">
        <v>3</v>
      </c>
      <c r="B278" s="83" t="s">
        <v>147</v>
      </c>
      <c r="C278" s="152" t="s">
        <v>148</v>
      </c>
      <c r="D278" s="283">
        <f t="shared" si="80"/>
        <v>9343071.370000001</v>
      </c>
      <c r="E278" s="283">
        <f t="shared" si="80"/>
        <v>17947814.039999999</v>
      </c>
      <c r="F278" s="283">
        <f t="shared" si="80"/>
        <v>0</v>
      </c>
      <c r="G278" s="281">
        <f t="shared" si="81"/>
        <v>27290885.41</v>
      </c>
      <c r="H278" s="284">
        <f t="shared" si="82"/>
        <v>0</v>
      </c>
      <c r="I278" s="283">
        <f t="shared" si="82"/>
        <v>429549</v>
      </c>
      <c r="J278" s="283">
        <f t="shared" si="82"/>
        <v>0</v>
      </c>
      <c r="K278" s="281">
        <f t="shared" si="83"/>
        <v>429549</v>
      </c>
      <c r="L278" s="293">
        <f t="shared" si="84"/>
        <v>106184240.31999999</v>
      </c>
      <c r="M278" s="283">
        <f t="shared" si="84"/>
        <v>20154422.739999998</v>
      </c>
      <c r="N278" s="281">
        <f>SUM(K278:M278)</f>
        <v>126768212.05999999</v>
      </c>
      <c r="O278" s="294">
        <f t="shared" si="85"/>
        <v>253106875.11999997</v>
      </c>
      <c r="P278" s="83"/>
      <c r="Q278" s="83"/>
      <c r="R278" s="34"/>
      <c r="X278" s="34"/>
      <c r="Y278" s="109"/>
      <c r="Z278" s="34"/>
      <c r="AA278" s="34"/>
      <c r="AB278" s="34"/>
      <c r="AC278" s="109"/>
      <c r="AD278" s="34"/>
      <c r="AE278" s="34"/>
      <c r="AF278" s="34"/>
      <c r="AG278" s="109"/>
      <c r="AH278" s="109"/>
      <c r="AI278" s="109"/>
      <c r="AJ278" s="109"/>
      <c r="AK278" s="109"/>
      <c r="AL278" s="34"/>
      <c r="AM278" s="34"/>
      <c r="AN278" s="34"/>
      <c r="AO278" s="109"/>
      <c r="AS278" s="109"/>
    </row>
    <row r="279" spans="1:45" ht="30" x14ac:dyDescent="0.25">
      <c r="A279" s="35">
        <v>4</v>
      </c>
      <c r="B279" s="83" t="s">
        <v>149</v>
      </c>
      <c r="C279" s="152" t="s">
        <v>150</v>
      </c>
      <c r="D279" s="283">
        <f t="shared" si="80"/>
        <v>0</v>
      </c>
      <c r="E279" s="283">
        <f t="shared" si="80"/>
        <v>0</v>
      </c>
      <c r="F279" s="283">
        <f t="shared" si="80"/>
        <v>0</v>
      </c>
      <c r="G279" s="281">
        <f t="shared" si="81"/>
        <v>0</v>
      </c>
      <c r="H279" s="284">
        <f t="shared" si="82"/>
        <v>0</v>
      </c>
      <c r="I279" s="283">
        <f t="shared" si="82"/>
        <v>0</v>
      </c>
      <c r="J279" s="283">
        <f t="shared" si="82"/>
        <v>0</v>
      </c>
      <c r="K279" s="281">
        <f t="shared" si="83"/>
        <v>0</v>
      </c>
      <c r="L279" s="293">
        <f t="shared" si="84"/>
        <v>20000000</v>
      </c>
      <c r="M279" s="283">
        <f t="shared" si="84"/>
        <v>0</v>
      </c>
      <c r="N279" s="281">
        <f>SUM(K279:M279)</f>
        <v>20000000</v>
      </c>
      <c r="O279" s="294">
        <f t="shared" si="85"/>
        <v>40000000</v>
      </c>
      <c r="P279" s="83"/>
      <c r="Q279" s="83"/>
      <c r="R279" s="34"/>
      <c r="X279" s="34"/>
      <c r="Y279" s="109"/>
      <c r="Z279" s="34"/>
      <c r="AA279" s="34"/>
      <c r="AB279" s="34"/>
      <c r="AC279" s="109"/>
      <c r="AD279" s="34"/>
      <c r="AE279" s="34"/>
      <c r="AF279" s="34"/>
      <c r="AG279" s="109"/>
      <c r="AH279" s="109"/>
      <c r="AI279" s="109"/>
      <c r="AJ279" s="109"/>
      <c r="AK279" s="109"/>
      <c r="AL279" s="34"/>
      <c r="AM279" s="34"/>
      <c r="AN279" s="34"/>
      <c r="AO279" s="109"/>
      <c r="AS279" s="109"/>
    </row>
    <row r="280" spans="1:45" x14ac:dyDescent="0.25">
      <c r="A280" s="45"/>
      <c r="B280" s="153" t="s">
        <v>61</v>
      </c>
      <c r="C280" s="155"/>
      <c r="D280" s="286">
        <f t="shared" si="80"/>
        <v>10421163.370000001</v>
      </c>
      <c r="E280" s="286">
        <f t="shared" si="80"/>
        <v>22358024.039999999</v>
      </c>
      <c r="F280" s="286">
        <f t="shared" si="80"/>
        <v>0</v>
      </c>
      <c r="G280" s="287">
        <f t="shared" si="81"/>
        <v>32779187.41</v>
      </c>
      <c r="H280" s="288">
        <f t="shared" si="82"/>
        <v>0</v>
      </c>
      <c r="I280" s="286">
        <f t="shared" si="82"/>
        <v>36983549</v>
      </c>
      <c r="J280" s="286">
        <f t="shared" si="82"/>
        <v>0</v>
      </c>
      <c r="K280" s="287">
        <f t="shared" si="83"/>
        <v>36983549</v>
      </c>
      <c r="L280" s="295">
        <f t="shared" si="84"/>
        <v>1637784779.3199999</v>
      </c>
      <c r="M280" s="286">
        <f t="shared" si="84"/>
        <v>91718632.739999995</v>
      </c>
      <c r="N280" s="287">
        <f>SUM(K280:M280)</f>
        <v>1766486961.0599999</v>
      </c>
      <c r="O280" s="296">
        <f t="shared" si="85"/>
        <v>3495990373.1199999</v>
      </c>
      <c r="P280" s="83"/>
      <c r="Q280" s="83"/>
      <c r="R280" s="34"/>
      <c r="X280" s="34"/>
      <c r="Y280" s="109"/>
      <c r="Z280" s="34"/>
      <c r="AA280" s="34"/>
      <c r="AB280" s="34"/>
      <c r="AC280" s="109"/>
      <c r="AD280" s="34"/>
      <c r="AE280" s="34"/>
      <c r="AF280" s="34"/>
      <c r="AG280" s="109"/>
      <c r="AH280" s="109"/>
      <c r="AI280" s="109"/>
      <c r="AJ280" s="109"/>
      <c r="AK280" s="109"/>
      <c r="AL280" s="34"/>
      <c r="AM280" s="34"/>
      <c r="AN280" s="34"/>
      <c r="AO280" s="109"/>
      <c r="AS280" s="109"/>
    </row>
    <row r="281" spans="1:45" ht="30" x14ac:dyDescent="0.25">
      <c r="A281" s="35" t="s">
        <v>50</v>
      </c>
      <c r="B281" s="83" t="s">
        <v>62</v>
      </c>
      <c r="C281" s="152"/>
      <c r="D281" s="291"/>
      <c r="E281" s="291"/>
      <c r="F281" s="291"/>
      <c r="G281" s="281"/>
      <c r="H281" s="659"/>
      <c r="I281" s="660"/>
      <c r="J281" s="660"/>
      <c r="K281" s="281"/>
      <c r="L281" s="661"/>
      <c r="M281" s="660"/>
      <c r="N281" s="662"/>
      <c r="O281" s="294">
        <f t="shared" si="85"/>
        <v>0</v>
      </c>
      <c r="P281" s="83"/>
      <c r="Q281" s="83"/>
      <c r="R281" s="34"/>
      <c r="X281" s="34"/>
      <c r="Y281" s="109"/>
      <c r="Z281" s="34"/>
      <c r="AA281" s="34"/>
      <c r="AB281" s="34"/>
      <c r="AC281" s="109"/>
      <c r="AD281" s="34"/>
      <c r="AE281" s="34"/>
      <c r="AF281" s="34"/>
      <c r="AG281" s="109"/>
      <c r="AH281" s="109"/>
      <c r="AI281" s="109"/>
      <c r="AJ281" s="109"/>
      <c r="AK281" s="109"/>
      <c r="AL281" s="34"/>
      <c r="AM281" s="34"/>
      <c r="AN281" s="34"/>
      <c r="AO281" s="109"/>
      <c r="AS281" s="109"/>
    </row>
    <row r="282" spans="1:45" ht="30" x14ac:dyDescent="0.25">
      <c r="A282" s="35">
        <v>5</v>
      </c>
      <c r="B282" s="83" t="s">
        <v>71</v>
      </c>
      <c r="C282" s="152" t="s">
        <v>151</v>
      </c>
      <c r="D282" s="283">
        <f t="shared" ref="D282:F285" si="86">G224</f>
        <v>0</v>
      </c>
      <c r="E282" s="283">
        <f t="shared" si="86"/>
        <v>0</v>
      </c>
      <c r="F282" s="283">
        <f t="shared" si="86"/>
        <v>0</v>
      </c>
      <c r="G282" s="281"/>
      <c r="H282" s="284">
        <f t="shared" ref="H282:J285" si="87">M166</f>
        <v>0</v>
      </c>
      <c r="I282" s="283">
        <f t="shared" si="87"/>
        <v>540000</v>
      </c>
      <c r="J282" s="283">
        <f t="shared" si="87"/>
        <v>0</v>
      </c>
      <c r="K282" s="281"/>
      <c r="L282" s="293">
        <f t="shared" ref="L282:N285" si="88">D253+H253+L253+P253+D282+H282</f>
        <v>0</v>
      </c>
      <c r="M282" s="283">
        <f t="shared" si="88"/>
        <v>879054275</v>
      </c>
      <c r="N282" s="297">
        <f t="shared" si="88"/>
        <v>0</v>
      </c>
      <c r="O282" s="294">
        <f t="shared" si="85"/>
        <v>879054275</v>
      </c>
      <c r="P282" s="83"/>
      <c r="Q282" s="83"/>
      <c r="R282" s="34"/>
      <c r="X282" s="34"/>
      <c r="Y282" s="109"/>
      <c r="Z282" s="34"/>
      <c r="AA282" s="34"/>
      <c r="AB282" s="34"/>
      <c r="AC282" s="109"/>
      <c r="AD282" s="34"/>
      <c r="AE282" s="34"/>
      <c r="AF282" s="34"/>
      <c r="AG282" s="109"/>
      <c r="AH282" s="109"/>
      <c r="AI282" s="109"/>
      <c r="AJ282" s="109"/>
      <c r="AK282" s="109"/>
      <c r="AL282" s="34"/>
      <c r="AM282" s="34"/>
      <c r="AN282" s="34"/>
      <c r="AO282" s="109"/>
      <c r="AS282" s="109"/>
    </row>
    <row r="283" spans="1:45" x14ac:dyDescent="0.25">
      <c r="A283" s="35">
        <v>6</v>
      </c>
      <c r="B283" s="83" t="s">
        <v>152</v>
      </c>
      <c r="C283" s="152" t="s">
        <v>153</v>
      </c>
      <c r="D283" s="283">
        <f t="shared" si="86"/>
        <v>0</v>
      </c>
      <c r="E283" s="283">
        <f t="shared" si="86"/>
        <v>0</v>
      </c>
      <c r="F283" s="283">
        <f t="shared" si="86"/>
        <v>0</v>
      </c>
      <c r="G283" s="281"/>
      <c r="H283" s="284">
        <f t="shared" si="87"/>
        <v>0</v>
      </c>
      <c r="I283" s="283">
        <f t="shared" si="87"/>
        <v>0</v>
      </c>
      <c r="J283" s="283">
        <f t="shared" si="87"/>
        <v>0</v>
      </c>
      <c r="K283" s="281"/>
      <c r="L283" s="293">
        <f t="shared" si="88"/>
        <v>0</v>
      </c>
      <c r="M283" s="283">
        <f t="shared" si="88"/>
        <v>0</v>
      </c>
      <c r="N283" s="297">
        <f t="shared" si="88"/>
        <v>0</v>
      </c>
      <c r="O283" s="294">
        <f t="shared" si="85"/>
        <v>0</v>
      </c>
      <c r="P283" s="83"/>
      <c r="Q283" s="83"/>
      <c r="R283" s="34"/>
      <c r="X283" s="34"/>
      <c r="Y283" s="109"/>
      <c r="Z283" s="34"/>
      <c r="AA283" s="34"/>
      <c r="AB283" s="34"/>
      <c r="AC283" s="109"/>
      <c r="AD283" s="34"/>
      <c r="AE283" s="34"/>
      <c r="AF283" s="34"/>
      <c r="AG283" s="109"/>
      <c r="AH283" s="109"/>
      <c r="AI283" s="109"/>
      <c r="AJ283" s="109"/>
      <c r="AK283" s="109"/>
      <c r="AL283" s="34"/>
      <c r="AM283" s="34"/>
      <c r="AN283" s="34"/>
      <c r="AO283" s="109"/>
      <c r="AS283" s="109"/>
    </row>
    <row r="284" spans="1:45" ht="30" x14ac:dyDescent="0.25">
      <c r="A284" s="35">
        <v>7</v>
      </c>
      <c r="B284" s="83" t="s">
        <v>73</v>
      </c>
      <c r="C284" s="152" t="s">
        <v>154</v>
      </c>
      <c r="D284" s="283">
        <f t="shared" si="86"/>
        <v>0</v>
      </c>
      <c r="E284" s="283">
        <f t="shared" si="86"/>
        <v>0</v>
      </c>
      <c r="F284" s="283">
        <f t="shared" si="86"/>
        <v>0</v>
      </c>
      <c r="G284" s="281"/>
      <c r="H284" s="284">
        <f t="shared" si="87"/>
        <v>0</v>
      </c>
      <c r="I284" s="283">
        <f t="shared" si="87"/>
        <v>0</v>
      </c>
      <c r="J284" s="283">
        <f t="shared" si="87"/>
        <v>0</v>
      </c>
      <c r="K284" s="281"/>
      <c r="L284" s="293">
        <f t="shared" si="88"/>
        <v>13898000</v>
      </c>
      <c r="M284" s="283">
        <f t="shared" si="88"/>
        <v>0</v>
      </c>
      <c r="N284" s="297">
        <f t="shared" si="88"/>
        <v>0</v>
      </c>
      <c r="O284" s="294">
        <f t="shared" si="85"/>
        <v>13898000</v>
      </c>
      <c r="P284" s="83"/>
      <c r="Q284" s="83"/>
      <c r="R284" s="34"/>
      <c r="X284" s="34"/>
      <c r="Y284" s="109"/>
      <c r="Z284" s="34"/>
      <c r="AA284" s="34"/>
      <c r="AB284" s="34"/>
      <c r="AC284" s="109"/>
      <c r="AD284" s="34"/>
      <c r="AE284" s="34"/>
      <c r="AF284" s="34"/>
      <c r="AG284" s="109"/>
      <c r="AH284" s="109"/>
      <c r="AI284" s="109"/>
      <c r="AJ284" s="109"/>
      <c r="AK284" s="109"/>
      <c r="AL284" s="34"/>
      <c r="AM284" s="34"/>
      <c r="AN284" s="34"/>
      <c r="AO284" s="109"/>
      <c r="AS284" s="109"/>
    </row>
    <row r="285" spans="1:45" x14ac:dyDescent="0.25">
      <c r="A285" s="45"/>
      <c r="B285" s="153" t="s">
        <v>69</v>
      </c>
      <c r="C285" s="155"/>
      <c r="D285" s="286">
        <f t="shared" si="86"/>
        <v>0</v>
      </c>
      <c r="E285" s="286">
        <f t="shared" si="86"/>
        <v>0</v>
      </c>
      <c r="F285" s="286">
        <f t="shared" si="86"/>
        <v>0</v>
      </c>
      <c r="G285" s="287"/>
      <c r="H285" s="288">
        <f t="shared" si="87"/>
        <v>0</v>
      </c>
      <c r="I285" s="286">
        <f t="shared" si="87"/>
        <v>540000</v>
      </c>
      <c r="J285" s="286">
        <f t="shared" si="87"/>
        <v>0</v>
      </c>
      <c r="K285" s="287"/>
      <c r="L285" s="295">
        <f t="shared" si="88"/>
        <v>13898000</v>
      </c>
      <c r="M285" s="286">
        <f t="shared" si="88"/>
        <v>879054275</v>
      </c>
      <c r="N285" s="298">
        <f t="shared" si="88"/>
        <v>0</v>
      </c>
      <c r="O285" s="296">
        <f t="shared" si="85"/>
        <v>892952275</v>
      </c>
      <c r="P285" s="83"/>
      <c r="Q285" s="83"/>
      <c r="R285" s="34"/>
      <c r="X285" s="34"/>
      <c r="Y285" s="109"/>
      <c r="Z285" s="34"/>
      <c r="AA285" s="34"/>
      <c r="AB285" s="34"/>
      <c r="AC285" s="109"/>
      <c r="AD285" s="34"/>
      <c r="AE285" s="34"/>
      <c r="AF285" s="34"/>
      <c r="AG285" s="109"/>
      <c r="AH285" s="109"/>
      <c r="AI285" s="109"/>
      <c r="AJ285" s="109"/>
      <c r="AK285" s="109"/>
      <c r="AL285" s="34"/>
      <c r="AM285" s="34"/>
      <c r="AN285" s="34"/>
      <c r="AO285" s="109"/>
      <c r="AS285" s="109"/>
    </row>
    <row r="286" spans="1:45" ht="30" x14ac:dyDescent="0.25">
      <c r="A286" s="35" t="s">
        <v>53</v>
      </c>
      <c r="B286" s="83" t="s">
        <v>89</v>
      </c>
      <c r="C286" s="152"/>
      <c r="D286" s="291"/>
      <c r="E286" s="291"/>
      <c r="F286" s="291"/>
      <c r="G286" s="299"/>
      <c r="H286" s="659"/>
      <c r="I286" s="660"/>
      <c r="J286" s="660"/>
      <c r="K286" s="662"/>
      <c r="L286" s="661"/>
      <c r="M286" s="660"/>
      <c r="N286" s="662"/>
      <c r="O286" s="294">
        <f t="shared" si="85"/>
        <v>0</v>
      </c>
      <c r="P286" s="83"/>
      <c r="Q286" s="83"/>
      <c r="R286" s="34"/>
      <c r="X286" s="34"/>
      <c r="Y286" s="109"/>
      <c r="Z286" s="34"/>
      <c r="AA286" s="34"/>
      <c r="AB286" s="34"/>
      <c r="AC286" s="109"/>
      <c r="AD286" s="34"/>
      <c r="AE286" s="34"/>
      <c r="AF286" s="34"/>
      <c r="AG286" s="109"/>
      <c r="AH286" s="109"/>
      <c r="AI286" s="109"/>
      <c r="AJ286" s="109"/>
      <c r="AK286" s="109"/>
      <c r="AL286" s="34"/>
      <c r="AM286" s="34"/>
      <c r="AN286" s="34"/>
      <c r="AO286" s="109"/>
      <c r="AS286" s="109"/>
    </row>
    <row r="287" spans="1:45" ht="30" x14ac:dyDescent="0.25">
      <c r="A287" s="35"/>
      <c r="B287" s="83" t="s">
        <v>80</v>
      </c>
      <c r="C287" s="152"/>
      <c r="D287" s="291"/>
      <c r="E287" s="291"/>
      <c r="F287" s="291"/>
      <c r="G287" s="299"/>
      <c r="H287" s="659"/>
      <c r="I287" s="660"/>
      <c r="J287" s="660"/>
      <c r="K287" s="662"/>
      <c r="L287" s="661"/>
      <c r="M287" s="660"/>
      <c r="N287" s="662"/>
      <c r="O287" s="294">
        <f t="shared" si="85"/>
        <v>0</v>
      </c>
      <c r="P287" s="83"/>
      <c r="Q287" s="83"/>
      <c r="R287" s="34"/>
      <c r="X287" s="34"/>
      <c r="Y287" s="109"/>
      <c r="Z287" s="34"/>
      <c r="AA287" s="34"/>
      <c r="AB287" s="34"/>
      <c r="AC287" s="109"/>
      <c r="AD287" s="34"/>
      <c r="AE287" s="34"/>
      <c r="AF287" s="34"/>
      <c r="AG287" s="109"/>
      <c r="AH287" s="109"/>
      <c r="AI287" s="109"/>
      <c r="AJ287" s="109"/>
      <c r="AK287" s="109"/>
      <c r="AL287" s="34"/>
      <c r="AM287" s="34"/>
      <c r="AN287" s="34"/>
      <c r="AO287" s="109"/>
      <c r="AS287" s="109"/>
    </row>
    <row r="288" spans="1:45" x14ac:dyDescent="0.25">
      <c r="A288" s="35">
        <v>8</v>
      </c>
      <c r="B288" s="83" t="s">
        <v>78</v>
      </c>
      <c r="C288" s="152" t="s">
        <v>155</v>
      </c>
      <c r="D288" s="283">
        <f t="shared" ref="D288:F289" si="89">G230</f>
        <v>5661298</v>
      </c>
      <c r="E288" s="283">
        <f t="shared" si="89"/>
        <v>0</v>
      </c>
      <c r="F288" s="283">
        <f t="shared" si="89"/>
        <v>0</v>
      </c>
      <c r="G288" s="281">
        <f>SUM(D288:F288)</f>
        <v>5661298</v>
      </c>
      <c r="H288" s="284">
        <f>M172</f>
        <v>0</v>
      </c>
      <c r="I288" s="283">
        <f>N172</f>
        <v>1412954</v>
      </c>
      <c r="J288" s="283">
        <f>O172</f>
        <v>0</v>
      </c>
      <c r="K288" s="281">
        <f>SUM(H288:J288)</f>
        <v>1412954</v>
      </c>
      <c r="L288" s="293">
        <f t="shared" ref="L288:N289" si="90">D259+H259+L259+P259+D288+H288</f>
        <v>151839806</v>
      </c>
      <c r="M288" s="283">
        <f t="shared" si="90"/>
        <v>1412954</v>
      </c>
      <c r="N288" s="297">
        <f t="shared" si="90"/>
        <v>1973708</v>
      </c>
      <c r="O288" s="294">
        <f t="shared" si="85"/>
        <v>155226468</v>
      </c>
      <c r="P288" s="83"/>
      <c r="Q288" s="83"/>
      <c r="R288" s="34"/>
      <c r="X288" s="34"/>
      <c r="Y288" s="109"/>
      <c r="Z288" s="34"/>
      <c r="AA288" s="34"/>
      <c r="AB288" s="34"/>
      <c r="AC288" s="109"/>
      <c r="AD288" s="34"/>
      <c r="AE288" s="34"/>
      <c r="AF288" s="34"/>
      <c r="AG288" s="109"/>
      <c r="AH288" s="109"/>
      <c r="AI288" s="109"/>
      <c r="AJ288" s="109"/>
      <c r="AK288" s="109"/>
      <c r="AL288" s="34"/>
      <c r="AM288" s="34"/>
      <c r="AN288" s="34"/>
      <c r="AO288" s="109"/>
      <c r="AS288" s="109"/>
    </row>
    <row r="289" spans="1:45" x14ac:dyDescent="0.25">
      <c r="A289" s="35">
        <v>9</v>
      </c>
      <c r="B289" s="83" t="s">
        <v>79</v>
      </c>
      <c r="C289" s="152" t="s">
        <v>155</v>
      </c>
      <c r="D289" s="283">
        <f t="shared" si="89"/>
        <v>0</v>
      </c>
      <c r="E289" s="283">
        <f t="shared" si="89"/>
        <v>0</v>
      </c>
      <c r="F289" s="283">
        <f t="shared" si="89"/>
        <v>0</v>
      </c>
      <c r="G289" s="281">
        <f>SUM(D289:F289)</f>
        <v>0</v>
      </c>
      <c r="H289" s="284"/>
      <c r="I289" s="283"/>
      <c r="J289" s="283"/>
      <c r="K289" s="281"/>
      <c r="L289" s="293">
        <f t="shared" si="90"/>
        <v>0</v>
      </c>
      <c r="M289" s="283">
        <f t="shared" si="90"/>
        <v>0</v>
      </c>
      <c r="N289" s="297">
        <f t="shared" si="90"/>
        <v>0</v>
      </c>
      <c r="O289" s="294">
        <f t="shared" si="85"/>
        <v>0</v>
      </c>
      <c r="P289" s="83"/>
      <c r="Q289" s="83"/>
      <c r="R289" s="34"/>
      <c r="X289" s="34"/>
      <c r="Y289" s="109"/>
      <c r="Z289" s="34"/>
      <c r="AA289" s="34"/>
      <c r="AB289" s="34"/>
      <c r="AC289" s="109"/>
      <c r="AD289" s="34"/>
      <c r="AE289" s="34"/>
      <c r="AF289" s="34"/>
      <c r="AG289" s="109"/>
      <c r="AH289" s="109"/>
      <c r="AI289" s="109"/>
      <c r="AJ289" s="109"/>
      <c r="AK289" s="109"/>
      <c r="AL289" s="34"/>
      <c r="AM289" s="34"/>
      <c r="AN289" s="34"/>
      <c r="AO289" s="109"/>
      <c r="AS289" s="109"/>
    </row>
    <row r="290" spans="1:45" ht="30" x14ac:dyDescent="0.25">
      <c r="A290" s="35"/>
      <c r="B290" s="83" t="s">
        <v>81</v>
      </c>
      <c r="C290" s="152"/>
      <c r="D290" s="291"/>
      <c r="E290" s="291"/>
      <c r="F290" s="291"/>
      <c r="G290" s="299"/>
      <c r="H290" s="659"/>
      <c r="I290" s="660"/>
      <c r="J290" s="660"/>
      <c r="K290" s="662"/>
      <c r="L290" s="661"/>
      <c r="M290" s="660"/>
      <c r="N290" s="662"/>
      <c r="O290" s="294">
        <f t="shared" si="85"/>
        <v>0</v>
      </c>
      <c r="P290" s="83"/>
      <c r="Q290" s="83"/>
      <c r="R290" s="34"/>
      <c r="X290" s="34"/>
      <c r="Y290" s="109"/>
      <c r="Z290" s="34"/>
      <c r="AA290" s="34"/>
      <c r="AB290" s="34"/>
      <c r="AC290" s="109"/>
      <c r="AD290" s="34"/>
      <c r="AE290" s="34"/>
      <c r="AF290" s="34"/>
      <c r="AG290" s="109"/>
      <c r="AH290" s="109"/>
      <c r="AI290" s="109"/>
      <c r="AJ290" s="109"/>
      <c r="AK290" s="109"/>
      <c r="AL290" s="34"/>
      <c r="AM290" s="34"/>
      <c r="AN290" s="34"/>
      <c r="AO290" s="109"/>
      <c r="AS290" s="109"/>
    </row>
    <row r="291" spans="1:45" x14ac:dyDescent="0.25">
      <c r="A291" s="35">
        <v>10</v>
      </c>
      <c r="B291" s="83" t="s">
        <v>78</v>
      </c>
      <c r="C291" s="152" t="s">
        <v>155</v>
      </c>
      <c r="D291" s="283">
        <f t="shared" ref="D291:F292" si="91">G233</f>
        <v>0</v>
      </c>
      <c r="E291" s="283">
        <f t="shared" si="91"/>
        <v>0</v>
      </c>
      <c r="F291" s="283">
        <f t="shared" si="91"/>
        <v>0</v>
      </c>
      <c r="G291" s="281">
        <f>SUM(D291:F291)</f>
        <v>0</v>
      </c>
      <c r="H291" s="284">
        <f t="shared" ref="H291:J292" si="92">M175</f>
        <v>0</v>
      </c>
      <c r="I291" s="283">
        <f t="shared" si="92"/>
        <v>0</v>
      </c>
      <c r="J291" s="283">
        <f t="shared" si="92"/>
        <v>0</v>
      </c>
      <c r="K291" s="281">
        <f>SUM(H291:J291)</f>
        <v>0</v>
      </c>
      <c r="L291" s="293">
        <f t="shared" ref="L291:N292" si="93">D262+H262+L262+P262+D291+H291</f>
        <v>142608349</v>
      </c>
      <c r="M291" s="283">
        <f t="shared" si="93"/>
        <v>0</v>
      </c>
      <c r="N291" s="297">
        <f t="shared" si="93"/>
        <v>0</v>
      </c>
      <c r="O291" s="294">
        <f t="shared" si="85"/>
        <v>142608349</v>
      </c>
      <c r="P291" s="83"/>
      <c r="Q291" s="83"/>
      <c r="R291" s="34"/>
      <c r="X291" s="34"/>
      <c r="Y291" s="109"/>
      <c r="Z291" s="34"/>
      <c r="AA291" s="34"/>
      <c r="AB291" s="34"/>
      <c r="AC291" s="109"/>
      <c r="AD291" s="34"/>
      <c r="AE291" s="34"/>
      <c r="AF291" s="34"/>
      <c r="AG291" s="109"/>
      <c r="AH291" s="109"/>
      <c r="AI291" s="109"/>
      <c r="AJ291" s="109"/>
      <c r="AK291" s="109"/>
      <c r="AL291" s="34"/>
      <c r="AM291" s="34"/>
      <c r="AN291" s="34"/>
      <c r="AO291" s="109"/>
      <c r="AS291" s="109"/>
    </row>
    <row r="292" spans="1:45" x14ac:dyDescent="0.25">
      <c r="A292" s="35">
        <v>11</v>
      </c>
      <c r="B292" s="83" t="s">
        <v>79</v>
      </c>
      <c r="C292" s="152" t="s">
        <v>155</v>
      </c>
      <c r="D292" s="283">
        <f t="shared" si="91"/>
        <v>0</v>
      </c>
      <c r="E292" s="283">
        <f t="shared" si="91"/>
        <v>0</v>
      </c>
      <c r="F292" s="283">
        <f t="shared" si="91"/>
        <v>0</v>
      </c>
      <c r="G292" s="281">
        <f>SUM(D292:F292)</f>
        <v>0</v>
      </c>
      <c r="H292" s="284">
        <f t="shared" si="92"/>
        <v>0</v>
      </c>
      <c r="I292" s="283">
        <f t="shared" si="92"/>
        <v>0</v>
      </c>
      <c r="J292" s="283">
        <f t="shared" si="92"/>
        <v>0</v>
      </c>
      <c r="K292" s="281">
        <f>SUM(H292:J292)</f>
        <v>0</v>
      </c>
      <c r="L292" s="293">
        <f t="shared" si="93"/>
        <v>0</v>
      </c>
      <c r="M292" s="283">
        <f t="shared" si="93"/>
        <v>0</v>
      </c>
      <c r="N292" s="297">
        <f t="shared" si="93"/>
        <v>0</v>
      </c>
      <c r="O292" s="294">
        <f t="shared" si="85"/>
        <v>0</v>
      </c>
      <c r="P292" s="83"/>
      <c r="Q292" s="83"/>
      <c r="R292" s="34"/>
      <c r="X292" s="34"/>
      <c r="Y292" s="109"/>
      <c r="Z292" s="34"/>
      <c r="AA292" s="34"/>
      <c r="AB292" s="34"/>
      <c r="AC292" s="109"/>
      <c r="AD292" s="34"/>
      <c r="AE292" s="34"/>
      <c r="AF292" s="34"/>
      <c r="AG292" s="109"/>
      <c r="AH292" s="109"/>
      <c r="AI292" s="109"/>
      <c r="AJ292" s="109"/>
      <c r="AK292" s="109"/>
      <c r="AL292" s="34"/>
      <c r="AM292" s="34"/>
      <c r="AN292" s="34"/>
      <c r="AO292" s="109"/>
      <c r="AS292" s="109"/>
    </row>
    <row r="293" spans="1:45" ht="30" x14ac:dyDescent="0.25">
      <c r="A293" s="35"/>
      <c r="B293" s="83" t="s">
        <v>82</v>
      </c>
      <c r="C293" s="152"/>
      <c r="D293" s="291"/>
      <c r="E293" s="291"/>
      <c r="F293" s="291"/>
      <c r="G293" s="281"/>
      <c r="H293" s="659"/>
      <c r="I293" s="660"/>
      <c r="J293" s="660"/>
      <c r="K293" s="281"/>
      <c r="L293" s="661"/>
      <c r="M293" s="660"/>
      <c r="N293" s="662"/>
      <c r="O293" s="294">
        <f t="shared" si="85"/>
        <v>0</v>
      </c>
      <c r="P293" s="83"/>
      <c r="Q293" s="83"/>
      <c r="R293" s="34"/>
      <c r="X293" s="34"/>
      <c r="Y293" s="109"/>
      <c r="Z293" s="34"/>
      <c r="AA293" s="34"/>
      <c r="AB293" s="34"/>
      <c r="AC293" s="109"/>
      <c r="AD293" s="34"/>
      <c r="AE293" s="34"/>
      <c r="AF293" s="34"/>
      <c r="AG293" s="109"/>
      <c r="AH293" s="109"/>
      <c r="AI293" s="109"/>
      <c r="AJ293" s="109"/>
      <c r="AK293" s="109"/>
      <c r="AL293" s="34"/>
      <c r="AM293" s="34"/>
      <c r="AN293" s="34"/>
      <c r="AO293" s="109"/>
      <c r="AS293" s="109"/>
    </row>
    <row r="294" spans="1:45" x14ac:dyDescent="0.25">
      <c r="A294" s="35">
        <v>12</v>
      </c>
      <c r="B294" s="83" t="s">
        <v>156</v>
      </c>
      <c r="C294" s="152" t="s">
        <v>165</v>
      </c>
      <c r="D294" s="283">
        <f t="shared" ref="D294:F298" si="94">G236</f>
        <v>0</v>
      </c>
      <c r="E294" s="283">
        <f t="shared" si="94"/>
        <v>0</v>
      </c>
      <c r="F294" s="283">
        <f t="shared" si="94"/>
        <v>0</v>
      </c>
      <c r="G294" s="281">
        <f>SUM(D294:F294)</f>
        <v>0</v>
      </c>
      <c r="H294" s="284">
        <f t="shared" ref="H294:J298" si="95">M178</f>
        <v>0</v>
      </c>
      <c r="I294" s="283">
        <f t="shared" si="95"/>
        <v>0</v>
      </c>
      <c r="J294" s="283">
        <f t="shared" si="95"/>
        <v>0</v>
      </c>
      <c r="K294" s="281">
        <f>SUM(H294:J294)</f>
        <v>0</v>
      </c>
      <c r="L294" s="293">
        <f t="shared" ref="L294:N298" si="96">D265+H265+L265+P265+D294+H294</f>
        <v>0</v>
      </c>
      <c r="M294" s="283">
        <f t="shared" si="96"/>
        <v>0</v>
      </c>
      <c r="N294" s="297">
        <f t="shared" si="96"/>
        <v>0</v>
      </c>
      <c r="O294" s="294">
        <f t="shared" si="85"/>
        <v>0</v>
      </c>
      <c r="P294" s="83"/>
      <c r="Q294" s="83"/>
      <c r="R294" s="34"/>
      <c r="X294" s="34"/>
      <c r="Y294" s="109"/>
      <c r="Z294" s="34"/>
      <c r="AA294" s="34"/>
      <c r="AB294" s="34"/>
      <c r="AC294" s="109"/>
      <c r="AD294" s="34"/>
      <c r="AE294" s="34"/>
      <c r="AF294" s="34"/>
      <c r="AG294" s="109"/>
      <c r="AH294" s="109"/>
      <c r="AI294" s="109"/>
      <c r="AJ294" s="109"/>
      <c r="AK294" s="109"/>
      <c r="AL294" s="34"/>
      <c r="AM294" s="34"/>
      <c r="AN294" s="34"/>
      <c r="AO294" s="109"/>
      <c r="AS294" s="109"/>
    </row>
    <row r="295" spans="1:45" x14ac:dyDescent="0.25">
      <c r="A295" s="35">
        <v>13</v>
      </c>
      <c r="B295" s="83" t="s">
        <v>76</v>
      </c>
      <c r="C295" s="152" t="s">
        <v>166</v>
      </c>
      <c r="D295" s="283">
        <f t="shared" si="94"/>
        <v>0</v>
      </c>
      <c r="E295" s="283">
        <f t="shared" si="94"/>
        <v>0</v>
      </c>
      <c r="F295" s="283">
        <f t="shared" si="94"/>
        <v>0</v>
      </c>
      <c r="G295" s="281">
        <f>SUM(D295:F295)</f>
        <v>0</v>
      </c>
      <c r="H295" s="284">
        <f t="shared" si="95"/>
        <v>0</v>
      </c>
      <c r="I295" s="283">
        <f t="shared" si="95"/>
        <v>0</v>
      </c>
      <c r="J295" s="283">
        <f t="shared" si="95"/>
        <v>0</v>
      </c>
      <c r="K295" s="281">
        <f>SUM(H295:J295)</f>
        <v>0</v>
      </c>
      <c r="L295" s="293">
        <f t="shared" si="96"/>
        <v>0</v>
      </c>
      <c r="M295" s="283">
        <f t="shared" si="96"/>
        <v>0</v>
      </c>
      <c r="N295" s="297">
        <f t="shared" si="96"/>
        <v>0</v>
      </c>
      <c r="O295" s="294">
        <f t="shared" si="85"/>
        <v>0</v>
      </c>
      <c r="P295" s="83"/>
      <c r="Q295" s="83"/>
      <c r="R295" s="34"/>
      <c r="X295" s="34"/>
      <c r="Y295" s="109"/>
      <c r="Z295" s="34"/>
      <c r="AA295" s="34"/>
      <c r="AB295" s="34"/>
      <c r="AC295" s="109"/>
      <c r="AD295" s="34"/>
      <c r="AE295" s="34"/>
      <c r="AF295" s="34"/>
      <c r="AG295" s="109"/>
      <c r="AH295" s="109"/>
      <c r="AI295" s="109"/>
      <c r="AJ295" s="109"/>
      <c r="AK295" s="109"/>
      <c r="AL295" s="34"/>
      <c r="AM295" s="34"/>
      <c r="AN295" s="34"/>
      <c r="AO295" s="109"/>
      <c r="AS295" s="109"/>
    </row>
    <row r="296" spans="1:45" ht="30" x14ac:dyDescent="0.25">
      <c r="A296" s="35">
        <v>14</v>
      </c>
      <c r="B296" s="83" t="s">
        <v>157</v>
      </c>
      <c r="C296" s="82" t="s">
        <v>167</v>
      </c>
      <c r="D296" s="283">
        <f t="shared" si="94"/>
        <v>0</v>
      </c>
      <c r="E296" s="283">
        <f t="shared" si="94"/>
        <v>0</v>
      </c>
      <c r="F296" s="283">
        <f t="shared" si="94"/>
        <v>0</v>
      </c>
      <c r="G296" s="281">
        <f>SUM(D296:F296)</f>
        <v>0</v>
      </c>
      <c r="H296" s="284">
        <f t="shared" si="95"/>
        <v>0</v>
      </c>
      <c r="I296" s="283">
        <f t="shared" si="95"/>
        <v>0</v>
      </c>
      <c r="J296" s="283">
        <f t="shared" si="95"/>
        <v>0</v>
      </c>
      <c r="K296" s="281">
        <f>SUM(H296:J296)</f>
        <v>0</v>
      </c>
      <c r="L296" s="293">
        <f t="shared" si="96"/>
        <v>0</v>
      </c>
      <c r="M296" s="283">
        <f t="shared" si="96"/>
        <v>0</v>
      </c>
      <c r="N296" s="297">
        <f t="shared" si="96"/>
        <v>0</v>
      </c>
      <c r="O296" s="294">
        <f t="shared" si="85"/>
        <v>0</v>
      </c>
      <c r="P296" s="83"/>
      <c r="Q296" s="83"/>
      <c r="R296" s="34"/>
      <c r="X296" s="34"/>
      <c r="Y296" s="109"/>
      <c r="Z296" s="34"/>
      <c r="AA296" s="34"/>
      <c r="AB296" s="34"/>
      <c r="AC296" s="109"/>
      <c r="AD296" s="34"/>
      <c r="AE296" s="34"/>
      <c r="AF296" s="34"/>
      <c r="AG296" s="109"/>
      <c r="AH296" s="109"/>
      <c r="AI296" s="109"/>
      <c r="AJ296" s="109"/>
      <c r="AK296" s="109"/>
      <c r="AL296" s="34"/>
      <c r="AM296" s="34"/>
      <c r="AN296" s="34"/>
      <c r="AO296" s="109"/>
      <c r="AS296" s="109"/>
    </row>
    <row r="297" spans="1:45" x14ac:dyDescent="0.25">
      <c r="A297" s="45"/>
      <c r="B297" s="153" t="s">
        <v>49</v>
      </c>
      <c r="C297" s="153"/>
      <c r="D297" s="286">
        <f t="shared" si="94"/>
        <v>5661298</v>
      </c>
      <c r="E297" s="286">
        <f t="shared" si="94"/>
        <v>0</v>
      </c>
      <c r="F297" s="286">
        <f t="shared" si="94"/>
        <v>0</v>
      </c>
      <c r="G297" s="287">
        <f>SUM(D297:F297)</f>
        <v>5661298</v>
      </c>
      <c r="H297" s="288">
        <f t="shared" si="95"/>
        <v>0</v>
      </c>
      <c r="I297" s="286">
        <f t="shared" si="95"/>
        <v>1412954</v>
      </c>
      <c r="J297" s="286">
        <f t="shared" si="95"/>
        <v>0</v>
      </c>
      <c r="K297" s="287">
        <f>SUM(H297:J297)</f>
        <v>1412954</v>
      </c>
      <c r="L297" s="295">
        <f t="shared" si="96"/>
        <v>294448155</v>
      </c>
      <c r="M297" s="286">
        <f t="shared" si="96"/>
        <v>1412954</v>
      </c>
      <c r="N297" s="298">
        <f t="shared" si="96"/>
        <v>1973708</v>
      </c>
      <c r="O297" s="296">
        <f t="shared" si="85"/>
        <v>297834817</v>
      </c>
      <c r="P297" s="83"/>
      <c r="Q297" s="83"/>
      <c r="R297" s="34"/>
      <c r="X297" s="34"/>
      <c r="Y297" s="109"/>
      <c r="Z297" s="34"/>
      <c r="AA297" s="34"/>
      <c r="AB297" s="34"/>
      <c r="AC297" s="109"/>
      <c r="AD297" s="34"/>
      <c r="AE297" s="34"/>
      <c r="AF297" s="34"/>
      <c r="AG297" s="109"/>
      <c r="AH297" s="109"/>
      <c r="AI297" s="109"/>
      <c r="AJ297" s="109"/>
      <c r="AK297" s="109"/>
      <c r="AL297" s="34"/>
      <c r="AM297" s="34"/>
      <c r="AN297" s="34"/>
      <c r="AO297" s="109"/>
      <c r="AS297" s="109"/>
    </row>
    <row r="298" spans="1:45" ht="30" thickBot="1" x14ac:dyDescent="0.3">
      <c r="A298" s="35"/>
      <c r="B298" s="153" t="s">
        <v>102</v>
      </c>
      <c r="C298" s="153"/>
      <c r="D298" s="286">
        <f t="shared" si="94"/>
        <v>16082461.370000001</v>
      </c>
      <c r="E298" s="286">
        <f t="shared" si="94"/>
        <v>22358024.039999999</v>
      </c>
      <c r="F298" s="286">
        <f t="shared" si="94"/>
        <v>0</v>
      </c>
      <c r="G298" s="287">
        <f>SUM(D298:F298)</f>
        <v>38440485.409999996</v>
      </c>
      <c r="H298" s="288">
        <f t="shared" si="95"/>
        <v>0</v>
      </c>
      <c r="I298" s="286">
        <f t="shared" si="95"/>
        <v>38936503</v>
      </c>
      <c r="J298" s="286">
        <f t="shared" si="95"/>
        <v>0</v>
      </c>
      <c r="K298" s="287">
        <f>SUM(H298:J298)</f>
        <v>38936503</v>
      </c>
      <c r="L298" s="300">
        <f t="shared" si="96"/>
        <v>1946130934.3199999</v>
      </c>
      <c r="M298" s="301">
        <f t="shared" si="96"/>
        <v>972185861.74000001</v>
      </c>
      <c r="N298" s="302">
        <f t="shared" si="96"/>
        <v>7850908</v>
      </c>
      <c r="O298" s="303">
        <f>SUM(L298:N298)</f>
        <v>2926167704.0599999</v>
      </c>
      <c r="P298" s="83"/>
      <c r="Q298" s="83"/>
      <c r="R298" s="34"/>
      <c r="X298" s="34"/>
      <c r="Y298" s="109"/>
      <c r="Z298" s="34"/>
      <c r="AA298" s="34"/>
      <c r="AB298" s="34"/>
      <c r="AC298" s="109"/>
      <c r="AD298" s="34"/>
      <c r="AE298" s="34"/>
      <c r="AF298" s="34"/>
      <c r="AG298" s="109"/>
      <c r="AH298" s="109"/>
      <c r="AI298" s="109"/>
      <c r="AJ298" s="109"/>
      <c r="AK298" s="109"/>
      <c r="AL298" s="34"/>
      <c r="AM298" s="34"/>
      <c r="AN298" s="34"/>
      <c r="AO298" s="109"/>
      <c r="AS298" s="109"/>
    </row>
    <row r="299" spans="1:45" ht="15.75" thickTop="1" x14ac:dyDescent="0.25">
      <c r="V299" s="35"/>
      <c r="W299" s="35"/>
      <c r="Y299" s="109"/>
      <c r="Z299" s="34"/>
      <c r="AA299" s="34"/>
      <c r="AB299" s="34"/>
      <c r="AC299" s="109"/>
      <c r="AG299" s="109"/>
    </row>
    <row r="300" spans="1:45" x14ac:dyDescent="0.25">
      <c r="V300" s="35"/>
      <c r="W300" s="35"/>
      <c r="Y300" s="109"/>
      <c r="Z300" s="34"/>
      <c r="AA300" s="34"/>
      <c r="AB300" s="34"/>
      <c r="AC300" s="109"/>
      <c r="AG300" s="109"/>
    </row>
    <row r="301" spans="1:45" x14ac:dyDescent="0.25">
      <c r="V301" s="35"/>
      <c r="W301" s="35"/>
      <c r="Y301" s="109"/>
      <c r="Z301" s="34"/>
      <c r="AA301" s="34"/>
      <c r="AB301" s="34"/>
      <c r="AC301" s="109"/>
      <c r="AG301" s="109"/>
    </row>
    <row r="302" spans="1:45" x14ac:dyDescent="0.25">
      <c r="V302" s="35"/>
      <c r="W302" s="35"/>
      <c r="Y302" s="109"/>
      <c r="Z302" s="34"/>
      <c r="AA302" s="34"/>
      <c r="AB302" s="34"/>
      <c r="AC302" s="109"/>
      <c r="AG302" s="109"/>
    </row>
    <row r="303" spans="1:45" x14ac:dyDescent="0.25">
      <c r="V303" s="35"/>
      <c r="W303" s="35"/>
      <c r="Y303" s="109"/>
      <c r="Z303" s="34"/>
      <c r="AA303" s="34"/>
      <c r="AB303" s="34"/>
      <c r="AC303" s="109"/>
      <c r="AG303" s="109"/>
    </row>
    <row r="304" spans="1:45" x14ac:dyDescent="0.25">
      <c r="V304" s="35"/>
      <c r="W304" s="35"/>
      <c r="Y304" s="109"/>
      <c r="Z304" s="34"/>
      <c r="AA304" s="34"/>
      <c r="AB304" s="34"/>
      <c r="AC304" s="109"/>
      <c r="AG304" s="109"/>
    </row>
  </sheetData>
  <mergeCells count="396">
    <mergeCell ref="G2:I2"/>
    <mergeCell ref="J2:L2"/>
    <mergeCell ref="G126:I126"/>
    <mergeCell ref="D33:X33"/>
    <mergeCell ref="D1:X1"/>
    <mergeCell ref="L257:O258"/>
    <mergeCell ref="P257:S258"/>
    <mergeCell ref="M177:O177"/>
    <mergeCell ref="D165:F165"/>
    <mergeCell ref="G165:I165"/>
    <mergeCell ref="J165:L165"/>
    <mergeCell ref="D170:F171"/>
    <mergeCell ref="G170:I171"/>
    <mergeCell ref="J170:L171"/>
    <mergeCell ref="D174:F174"/>
    <mergeCell ref="G174:I174"/>
    <mergeCell ref="J174:L174"/>
    <mergeCell ref="G177:I177"/>
    <mergeCell ref="J177:L177"/>
    <mergeCell ref="J158:L158"/>
    <mergeCell ref="D245:F245"/>
    <mergeCell ref="H245:J245"/>
    <mergeCell ref="L245:N245"/>
    <mergeCell ref="P245:R245"/>
    <mergeCell ref="V203:X203"/>
    <mergeCell ref="D232:F232"/>
    <mergeCell ref="C1:C2"/>
    <mergeCell ref="C33:C34"/>
    <mergeCell ref="D64:X64"/>
    <mergeCell ref="C64:C65"/>
    <mergeCell ref="C93:C94"/>
    <mergeCell ref="C124:C125"/>
    <mergeCell ref="D93:R93"/>
    <mergeCell ref="C154:C155"/>
    <mergeCell ref="D34:F34"/>
    <mergeCell ref="D37:F37"/>
    <mergeCell ref="D44:F44"/>
    <mergeCell ref="D24:F24"/>
    <mergeCell ref="D155:F155"/>
    <mergeCell ref="G155:I155"/>
    <mergeCell ref="J155:L155"/>
    <mergeCell ref="D154:O154"/>
    <mergeCell ref="D3:F3"/>
    <mergeCell ref="M2:O2"/>
    <mergeCell ref="M5:O5"/>
    <mergeCell ref="M12:O12"/>
    <mergeCell ref="M3:O3"/>
    <mergeCell ref="D2:F2"/>
    <mergeCell ref="D212:I212"/>
    <mergeCell ref="D272:G272"/>
    <mergeCell ref="D242:S242"/>
    <mergeCell ref="V206:X206"/>
    <mergeCell ref="D235:F235"/>
    <mergeCell ref="G213:I213"/>
    <mergeCell ref="G216:I216"/>
    <mergeCell ref="G223:I223"/>
    <mergeCell ref="G228:I229"/>
    <mergeCell ref="G232:I232"/>
    <mergeCell ref="G235:I235"/>
    <mergeCell ref="D223:F223"/>
    <mergeCell ref="D228:F229"/>
    <mergeCell ref="D264:F264"/>
    <mergeCell ref="H264:J264"/>
    <mergeCell ref="L264:N264"/>
    <mergeCell ref="P264:R264"/>
    <mergeCell ref="D243:G243"/>
    <mergeCell ref="H243:K243"/>
    <mergeCell ref="L243:O243"/>
    <mergeCell ref="P243:S243"/>
    <mergeCell ref="D271:O271"/>
    <mergeCell ref="S214:U214"/>
    <mergeCell ref="S216:U216"/>
    <mergeCell ref="H293:J293"/>
    <mergeCell ref="L293:N293"/>
    <mergeCell ref="D252:F252"/>
    <mergeCell ref="H252:J252"/>
    <mergeCell ref="L252:N252"/>
    <mergeCell ref="P252:R252"/>
    <mergeCell ref="H281:J281"/>
    <mergeCell ref="L281:N281"/>
    <mergeCell ref="L286:N287"/>
    <mergeCell ref="L290:N290"/>
    <mergeCell ref="H290:K290"/>
    <mergeCell ref="D261:G261"/>
    <mergeCell ref="H261:K261"/>
    <mergeCell ref="L261:O261"/>
    <mergeCell ref="P261:S261"/>
    <mergeCell ref="D257:G258"/>
    <mergeCell ref="H257:K258"/>
    <mergeCell ref="L274:N274"/>
    <mergeCell ref="H272:K272"/>
    <mergeCell ref="L272:O272"/>
    <mergeCell ref="H286:K287"/>
    <mergeCell ref="H274:J274"/>
    <mergeCell ref="J235:L235"/>
    <mergeCell ref="M235:O235"/>
    <mergeCell ref="P235:R235"/>
    <mergeCell ref="S235:U235"/>
    <mergeCell ref="J223:L223"/>
    <mergeCell ref="M223:O223"/>
    <mergeCell ref="P223:R223"/>
    <mergeCell ref="S223:U223"/>
    <mergeCell ref="J232:L232"/>
    <mergeCell ref="M232:O232"/>
    <mergeCell ref="P232:R232"/>
    <mergeCell ref="S232:U232"/>
    <mergeCell ref="J228:L229"/>
    <mergeCell ref="P228:R229"/>
    <mergeCell ref="S228:U229"/>
    <mergeCell ref="M228:O229"/>
    <mergeCell ref="G187:I187"/>
    <mergeCell ref="G194:I194"/>
    <mergeCell ref="G199:I200"/>
    <mergeCell ref="D158:F158"/>
    <mergeCell ref="G158:I158"/>
    <mergeCell ref="M187:O187"/>
    <mergeCell ref="P187:R187"/>
    <mergeCell ref="D194:F194"/>
    <mergeCell ref="J187:L187"/>
    <mergeCell ref="M165:O165"/>
    <mergeCell ref="M170:O171"/>
    <mergeCell ref="M174:O174"/>
    <mergeCell ref="M158:O158"/>
    <mergeCell ref="D177:F177"/>
    <mergeCell ref="D184:F184"/>
    <mergeCell ref="J184:L184"/>
    <mergeCell ref="M184:O184"/>
    <mergeCell ref="P184:R184"/>
    <mergeCell ref="G184:I184"/>
    <mergeCell ref="D185:F185"/>
    <mergeCell ref="G185:I185"/>
    <mergeCell ref="D183:X183"/>
    <mergeCell ref="V184:X184"/>
    <mergeCell ref="J185:L185"/>
    <mergeCell ref="D213:F213"/>
    <mergeCell ref="V187:X187"/>
    <mergeCell ref="D216:F216"/>
    <mergeCell ref="J194:L194"/>
    <mergeCell ref="M194:O194"/>
    <mergeCell ref="P194:R194"/>
    <mergeCell ref="S203:U203"/>
    <mergeCell ref="S206:U206"/>
    <mergeCell ref="D203:F203"/>
    <mergeCell ref="J203:L203"/>
    <mergeCell ref="M203:O203"/>
    <mergeCell ref="P203:R203"/>
    <mergeCell ref="D206:F206"/>
    <mergeCell ref="J206:L206"/>
    <mergeCell ref="M206:O206"/>
    <mergeCell ref="P206:R206"/>
    <mergeCell ref="V194:X194"/>
    <mergeCell ref="V199:X200"/>
    <mergeCell ref="G203:I203"/>
    <mergeCell ref="G206:I206"/>
    <mergeCell ref="D214:F214"/>
    <mergeCell ref="G214:I214"/>
    <mergeCell ref="D187:F187"/>
    <mergeCell ref="D199:F200"/>
    <mergeCell ref="J95:L95"/>
    <mergeCell ref="S44:U44"/>
    <mergeCell ref="S49:U50"/>
    <mergeCell ref="S53:U53"/>
    <mergeCell ref="S80:U81"/>
    <mergeCell ref="V65:X65"/>
    <mergeCell ref="V66:X66"/>
    <mergeCell ref="V80:X81"/>
    <mergeCell ref="V75:X75"/>
    <mergeCell ref="S68:U68"/>
    <mergeCell ref="V53:X53"/>
    <mergeCell ref="V49:X50"/>
    <mergeCell ref="M185:O185"/>
    <mergeCell ref="P185:R185"/>
    <mergeCell ref="S185:U185"/>
    <mergeCell ref="V185:X185"/>
    <mergeCell ref="J147:L147"/>
    <mergeCell ref="M147:O147"/>
    <mergeCell ref="P147:R147"/>
    <mergeCell ref="S147:U147"/>
    <mergeCell ref="M37:O37"/>
    <mergeCell ref="P37:R37"/>
    <mergeCell ref="V37:X37"/>
    <mergeCell ref="P116:R116"/>
    <mergeCell ref="J116:L116"/>
    <mergeCell ref="M116:O116"/>
    <mergeCell ref="J113:L113"/>
    <mergeCell ref="M113:O113"/>
    <mergeCell ref="P113:R113"/>
    <mergeCell ref="J124:U124"/>
    <mergeCell ref="V68:X68"/>
    <mergeCell ref="S66:U66"/>
    <mergeCell ref="S75:U75"/>
    <mergeCell ref="V44:X44"/>
    <mergeCell ref="S87:U87"/>
    <mergeCell ref="V87:X87"/>
    <mergeCell ref="S17:U18"/>
    <mergeCell ref="D21:F21"/>
    <mergeCell ref="G21:I21"/>
    <mergeCell ref="J21:L21"/>
    <mergeCell ref="P21:R21"/>
    <mergeCell ref="S21:U21"/>
    <mergeCell ref="D17:F18"/>
    <mergeCell ref="G17:I18"/>
    <mergeCell ref="J17:L18"/>
    <mergeCell ref="P17:R18"/>
    <mergeCell ref="M17:O18"/>
    <mergeCell ref="M21:O21"/>
    <mergeCell ref="D116:F116"/>
    <mergeCell ref="J84:L84"/>
    <mergeCell ref="M84:O84"/>
    <mergeCell ref="P84:R84"/>
    <mergeCell ref="S84:U84"/>
    <mergeCell ref="V84:X84"/>
    <mergeCell ref="D113:F113"/>
    <mergeCell ref="G113:I113"/>
    <mergeCell ref="D109:F110"/>
    <mergeCell ref="D104:F104"/>
    <mergeCell ref="G104:I104"/>
    <mergeCell ref="D97:F97"/>
    <mergeCell ref="G97:I97"/>
    <mergeCell ref="J94:L94"/>
    <mergeCell ref="M94:O94"/>
    <mergeCell ref="P94:R94"/>
    <mergeCell ref="D84:F84"/>
    <mergeCell ref="G84:I84"/>
    <mergeCell ref="D94:F94"/>
    <mergeCell ref="G94:I94"/>
    <mergeCell ref="G87:I87"/>
    <mergeCell ref="D87:F87"/>
    <mergeCell ref="D95:F95"/>
    <mergeCell ref="G95:I95"/>
    <mergeCell ref="M214:O214"/>
    <mergeCell ref="P214:R214"/>
    <mergeCell ref="M95:O95"/>
    <mergeCell ref="P95:R95"/>
    <mergeCell ref="M44:O44"/>
    <mergeCell ref="J87:L87"/>
    <mergeCell ref="M87:O87"/>
    <mergeCell ref="P87:R87"/>
    <mergeCell ref="J68:L68"/>
    <mergeCell ref="M68:O68"/>
    <mergeCell ref="P68:R68"/>
    <mergeCell ref="P104:R104"/>
    <mergeCell ref="P97:R97"/>
    <mergeCell ref="J97:L97"/>
    <mergeCell ref="M97:O97"/>
    <mergeCell ref="J214:L214"/>
    <mergeCell ref="J213:L213"/>
    <mergeCell ref="J75:L75"/>
    <mergeCell ref="M75:O75"/>
    <mergeCell ref="P75:R75"/>
    <mergeCell ref="P44:R44"/>
    <mergeCell ref="M213:O213"/>
    <mergeCell ref="P213:R213"/>
    <mergeCell ref="J212:U212"/>
    <mergeCell ref="J199:L200"/>
    <mergeCell ref="M199:O200"/>
    <mergeCell ref="P199:R200"/>
    <mergeCell ref="S213:U213"/>
    <mergeCell ref="G116:I116"/>
    <mergeCell ref="G147:I147"/>
    <mergeCell ref="D124:I124"/>
    <mergeCell ref="P109:R110"/>
    <mergeCell ref="J109:L110"/>
    <mergeCell ref="D147:F147"/>
    <mergeCell ref="S187:U187"/>
    <mergeCell ref="S194:U194"/>
    <mergeCell ref="S199:U200"/>
    <mergeCell ref="S184:U184"/>
    <mergeCell ref="S135:U135"/>
    <mergeCell ref="S140:U141"/>
    <mergeCell ref="S144:U144"/>
    <mergeCell ref="J140:L141"/>
    <mergeCell ref="M140:O141"/>
    <mergeCell ref="P140:R141"/>
    <mergeCell ref="J144:L144"/>
    <mergeCell ref="M144:O144"/>
    <mergeCell ref="P144:R144"/>
    <mergeCell ref="S126:U126"/>
    <mergeCell ref="D56:F56"/>
    <mergeCell ref="G65:I65"/>
    <mergeCell ref="J44:L44"/>
    <mergeCell ref="M53:O53"/>
    <mergeCell ref="P53:R53"/>
    <mergeCell ref="G49:I50"/>
    <mergeCell ref="J49:L50"/>
    <mergeCell ref="M49:O50"/>
    <mergeCell ref="P49:R50"/>
    <mergeCell ref="D80:F81"/>
    <mergeCell ref="D68:F68"/>
    <mergeCell ref="J80:L81"/>
    <mergeCell ref="M80:O81"/>
    <mergeCell ref="P80:R81"/>
    <mergeCell ref="D49:F50"/>
    <mergeCell ref="D53:F53"/>
    <mergeCell ref="G80:I81"/>
    <mergeCell ref="P135:R135"/>
    <mergeCell ref="D66:F66"/>
    <mergeCell ref="G66:I66"/>
    <mergeCell ref="J66:L66"/>
    <mergeCell ref="M66:O66"/>
    <mergeCell ref="P66:R66"/>
    <mergeCell ref="D65:F65"/>
    <mergeCell ref="G109:I110"/>
    <mergeCell ref="M109:O110"/>
    <mergeCell ref="J104:L104"/>
    <mergeCell ref="M104:O104"/>
    <mergeCell ref="D75:F75"/>
    <mergeCell ref="G68:I68"/>
    <mergeCell ref="G75:I75"/>
    <mergeCell ref="J135:L135"/>
    <mergeCell ref="M135:O135"/>
    <mergeCell ref="J35:L35"/>
    <mergeCell ref="M35:O35"/>
    <mergeCell ref="V2:X2"/>
    <mergeCell ref="S5:U5"/>
    <mergeCell ref="D12:F12"/>
    <mergeCell ref="G12:I12"/>
    <mergeCell ref="J12:L12"/>
    <mergeCell ref="P12:R12"/>
    <mergeCell ref="S12:U12"/>
    <mergeCell ref="D5:F5"/>
    <mergeCell ref="G5:I5"/>
    <mergeCell ref="J5:L5"/>
    <mergeCell ref="P5:R5"/>
    <mergeCell ref="G3:I3"/>
    <mergeCell ref="P3:R3"/>
    <mergeCell ref="S3:U3"/>
    <mergeCell ref="V3:X3"/>
    <mergeCell ref="J3:L3"/>
    <mergeCell ref="G34:I34"/>
    <mergeCell ref="J34:L34"/>
    <mergeCell ref="M34:O34"/>
    <mergeCell ref="P34:R34"/>
    <mergeCell ref="P2:R2"/>
    <mergeCell ref="S2:U2"/>
    <mergeCell ref="V5:X5"/>
    <mergeCell ref="V12:X12"/>
    <mergeCell ref="G56:I56"/>
    <mergeCell ref="J56:L56"/>
    <mergeCell ref="J65:L65"/>
    <mergeCell ref="M65:O65"/>
    <mergeCell ref="P65:R65"/>
    <mergeCell ref="S65:U65"/>
    <mergeCell ref="V17:X18"/>
    <mergeCell ref="V21:X21"/>
    <mergeCell ref="V24:X24"/>
    <mergeCell ref="M56:O56"/>
    <mergeCell ref="P56:R56"/>
    <mergeCell ref="V56:X56"/>
    <mergeCell ref="S56:U56"/>
    <mergeCell ref="G53:I53"/>
    <mergeCell ref="J53:L53"/>
    <mergeCell ref="V34:X34"/>
    <mergeCell ref="S24:U24"/>
    <mergeCell ref="P35:R35"/>
    <mergeCell ref="S35:U35"/>
    <mergeCell ref="V35:X35"/>
    <mergeCell ref="S34:U34"/>
    <mergeCell ref="S37:U37"/>
    <mergeCell ref="J24:L24"/>
    <mergeCell ref="P24:R24"/>
    <mergeCell ref="M24:O24"/>
    <mergeCell ref="D125:F125"/>
    <mergeCell ref="G125:I125"/>
    <mergeCell ref="J216:L216"/>
    <mergeCell ref="M216:O216"/>
    <mergeCell ref="P216:R216"/>
    <mergeCell ref="M155:O155"/>
    <mergeCell ref="D126:F126"/>
    <mergeCell ref="J126:L126"/>
    <mergeCell ref="M126:O126"/>
    <mergeCell ref="P126:R126"/>
    <mergeCell ref="G24:I24"/>
    <mergeCell ref="G44:I44"/>
    <mergeCell ref="D128:F128"/>
    <mergeCell ref="G128:I128"/>
    <mergeCell ref="D135:F135"/>
    <mergeCell ref="G135:I135"/>
    <mergeCell ref="D140:F141"/>
    <mergeCell ref="G140:I141"/>
    <mergeCell ref="D144:F144"/>
    <mergeCell ref="D35:F35"/>
    <mergeCell ref="G35:I35"/>
    <mergeCell ref="D156:F156"/>
    <mergeCell ref="G156:I156"/>
    <mergeCell ref="J156:L156"/>
    <mergeCell ref="M156:O156"/>
    <mergeCell ref="J125:L125"/>
    <mergeCell ref="M125:O125"/>
    <mergeCell ref="P125:R125"/>
    <mergeCell ref="S125:U125"/>
    <mergeCell ref="J128:L128"/>
    <mergeCell ref="M128:O128"/>
    <mergeCell ref="P128:R128"/>
    <mergeCell ref="S128:U128"/>
    <mergeCell ref="G144:I144"/>
  </mergeCells>
  <printOptions horizontalCentered="1" headings="1"/>
  <pageMargins left="0" right="0" top="0.9055118110236221" bottom="0" header="0.51181102362204722" footer="0"/>
  <pageSetup paperSize="9" scale="70" orientation="landscape" r:id="rId1"/>
  <headerFooter alignWithMargins="0">
    <oddHeader>&amp;C&amp;"Arial,Félkövér"&amp;11VÉSZTŐ VÁROS ÖNKORMÁNYZATA ÉS INTÉZÉMÉNYEI BEVÉTELEIKORMÁNYZATI FUNKCIÓK SZERINTI BONTÁSBAN2017 ÉV&amp;R2/B. melléklet a ......./20........(..........) önkormányzati rendelethezadatok E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W35"/>
  <sheetViews>
    <sheetView view="pageLayout" topLeftCell="A2" zoomScale="115" zoomScaleNormal="115" zoomScalePageLayoutView="115" workbookViewId="0">
      <selection activeCell="G8" sqref="G8"/>
    </sheetView>
  </sheetViews>
  <sheetFormatPr defaultColWidth="7.42578125" defaultRowHeight="10.5" x14ac:dyDescent="0.2"/>
  <cols>
    <col min="1" max="1" width="5.140625" style="170" customWidth="1"/>
    <col min="2" max="2" width="28.28515625" style="173" bestFit="1" customWidth="1"/>
    <col min="3" max="3" width="4.42578125" style="173" customWidth="1"/>
    <col min="4" max="4" width="5.28515625" style="174" customWidth="1"/>
    <col min="5" max="5" width="6.140625" style="173" bestFit="1" customWidth="1"/>
    <col min="6" max="6" width="8.5703125" style="173" bestFit="1" customWidth="1"/>
    <col min="7" max="7" width="6" style="174" bestFit="1" customWidth="1"/>
    <col min="8" max="8" width="7.42578125" style="174" bestFit="1" customWidth="1"/>
    <col min="9" max="9" width="8" style="174" customWidth="1"/>
    <col min="10" max="10" width="6.7109375" style="173" customWidth="1"/>
    <col min="11" max="11" width="8.5703125" style="173" bestFit="1" customWidth="1"/>
    <col min="12" max="12" width="8.42578125" style="174" customWidth="1"/>
    <col min="13" max="13" width="8" style="174" customWidth="1"/>
    <col min="14" max="15" width="5.85546875" style="174" customWidth="1"/>
    <col min="16" max="16" width="6.28515625" style="174" bestFit="1" customWidth="1"/>
    <col min="17" max="17" width="6.28515625" style="174" customWidth="1"/>
    <col min="18" max="19" width="5.85546875" style="174" customWidth="1"/>
    <col min="20" max="20" width="6.28515625" style="174" bestFit="1" customWidth="1"/>
    <col min="21" max="22" width="5.85546875" style="174" customWidth="1"/>
    <col min="23" max="23" width="6.28515625" style="174" bestFit="1" customWidth="1"/>
    <col min="24" max="16384" width="7.42578125" style="170"/>
  </cols>
  <sheetData>
    <row r="1" spans="1:23" s="168" customFormat="1" ht="12.75" customHeight="1" thickBot="1" x14ac:dyDescent="0.25">
      <c r="D1" s="324"/>
      <c r="E1" s="561"/>
      <c r="F1" s="561"/>
      <c r="G1" s="561"/>
      <c r="H1" s="324"/>
      <c r="I1" s="324"/>
      <c r="J1" s="561"/>
      <c r="K1" s="561"/>
      <c r="L1" s="561"/>
      <c r="M1" s="324"/>
    </row>
    <row r="2" spans="1:23" s="166" customFormat="1" ht="55.5" customHeight="1" thickBot="1" x14ac:dyDescent="0.25">
      <c r="C2" s="470"/>
      <c r="D2" s="549" t="s">
        <v>405</v>
      </c>
      <c r="E2" s="550"/>
      <c r="F2" s="550"/>
      <c r="G2" s="550"/>
      <c r="H2" s="688"/>
      <c r="I2" s="555" t="s">
        <v>10</v>
      </c>
      <c r="J2" s="556"/>
      <c r="K2" s="556"/>
      <c r="L2" s="556"/>
      <c r="M2" s="557"/>
    </row>
    <row r="3" spans="1:23" s="166" customFormat="1" ht="12.75" customHeight="1" thickBot="1" x14ac:dyDescent="0.25">
      <c r="A3" s="534" t="s">
        <v>40</v>
      </c>
      <c r="B3" s="686" t="s">
        <v>6</v>
      </c>
      <c r="C3" s="687"/>
      <c r="D3" s="552"/>
      <c r="E3" s="553"/>
      <c r="F3" s="553"/>
      <c r="G3" s="553"/>
      <c r="H3" s="689"/>
      <c r="I3" s="558"/>
      <c r="J3" s="559"/>
      <c r="K3" s="559"/>
      <c r="L3" s="559"/>
      <c r="M3" s="560"/>
    </row>
    <row r="4" spans="1:23" ht="31.5" x14ac:dyDescent="0.2">
      <c r="A4" s="450" t="s">
        <v>54</v>
      </c>
      <c r="B4" s="535" t="s">
        <v>56</v>
      </c>
      <c r="C4" s="536" t="s">
        <v>404</v>
      </c>
      <c r="D4" s="444" t="s">
        <v>403</v>
      </c>
      <c r="E4" s="452" t="s">
        <v>290</v>
      </c>
      <c r="F4" s="452" t="s">
        <v>315</v>
      </c>
      <c r="G4" s="453" t="s">
        <v>396</v>
      </c>
      <c r="H4" s="537" t="s">
        <v>397</v>
      </c>
      <c r="I4" s="485" t="s">
        <v>403</v>
      </c>
      <c r="J4" s="502" t="s">
        <v>290</v>
      </c>
      <c r="K4" s="502" t="s">
        <v>315</v>
      </c>
      <c r="L4" s="503" t="s">
        <v>396</v>
      </c>
      <c r="M4" s="504" t="s">
        <v>397</v>
      </c>
      <c r="N4" s="170"/>
      <c r="O4" s="170"/>
      <c r="P4" s="170"/>
      <c r="Q4" s="170"/>
      <c r="R4" s="170"/>
      <c r="S4" s="170"/>
      <c r="T4" s="170"/>
      <c r="U4" s="170"/>
      <c r="V4" s="170"/>
      <c r="W4" s="170"/>
    </row>
    <row r="5" spans="1:23" x14ac:dyDescent="0.2">
      <c r="A5" s="372">
        <v>1</v>
      </c>
      <c r="B5" s="448" t="s">
        <v>2</v>
      </c>
      <c r="C5" s="476" t="s">
        <v>172</v>
      </c>
      <c r="D5" s="441">
        <v>150489923</v>
      </c>
      <c r="E5" s="427">
        <v>144620723</v>
      </c>
      <c r="F5" s="436">
        <v>156469353.97345132</v>
      </c>
      <c r="G5" s="395">
        <v>114002232</v>
      </c>
      <c r="H5" s="473">
        <f>G5/F5</f>
        <v>0.7285914404640742</v>
      </c>
      <c r="I5" s="542">
        <f>D5</f>
        <v>150489923</v>
      </c>
      <c r="J5" s="471">
        <f t="shared" ref="J5:L5" si="0">E5</f>
        <v>144620723</v>
      </c>
      <c r="K5" s="398">
        <f t="shared" si="0"/>
        <v>156469353.97345132</v>
      </c>
      <c r="L5" s="398">
        <f t="shared" si="0"/>
        <v>114002232</v>
      </c>
      <c r="M5" s="401">
        <f>L5/K5</f>
        <v>0.7285914404640742</v>
      </c>
      <c r="N5" s="170"/>
      <c r="O5" s="170"/>
      <c r="P5" s="170"/>
      <c r="Q5" s="170"/>
      <c r="R5" s="170"/>
      <c r="S5" s="170"/>
      <c r="T5" s="170"/>
      <c r="U5" s="170"/>
      <c r="V5" s="170"/>
      <c r="W5" s="170"/>
    </row>
    <row r="6" spans="1:23" ht="21" x14ac:dyDescent="0.2">
      <c r="A6" s="372">
        <v>2</v>
      </c>
      <c r="B6" s="448" t="s">
        <v>58</v>
      </c>
      <c r="C6" s="476" t="s">
        <v>173</v>
      </c>
      <c r="D6" s="441">
        <v>20455400</v>
      </c>
      <c r="E6" s="427">
        <v>19580382</v>
      </c>
      <c r="F6" s="436">
        <v>21120704.026548672</v>
      </c>
      <c r="G6" s="395">
        <v>14664296</v>
      </c>
      <c r="H6" s="473">
        <f t="shared" ref="H6:H23" si="1">G6/F6</f>
        <v>0.69430905246184105</v>
      </c>
      <c r="I6" s="543">
        <f t="shared" ref="I6:I23" si="2">D6</f>
        <v>20455400</v>
      </c>
      <c r="J6" s="472">
        <f t="shared" ref="J6:J23" si="3">E6</f>
        <v>19580382</v>
      </c>
      <c r="K6" s="398">
        <f t="shared" ref="K6:K23" si="4">F6</f>
        <v>21120704.026548672</v>
      </c>
      <c r="L6" s="398">
        <f t="shared" ref="L6:L23" si="5">G6</f>
        <v>14664296</v>
      </c>
      <c r="M6" s="401">
        <f t="shared" ref="M6:M22" si="6">L6/K6</f>
        <v>0.69430905246184105</v>
      </c>
      <c r="N6" s="170"/>
      <c r="O6" s="170"/>
      <c r="P6" s="170"/>
      <c r="Q6" s="170"/>
      <c r="R6" s="170"/>
      <c r="S6" s="170"/>
      <c r="T6" s="170"/>
      <c r="U6" s="170"/>
      <c r="V6" s="170"/>
      <c r="W6" s="170"/>
    </row>
    <row r="7" spans="1:23" x14ac:dyDescent="0.2">
      <c r="A7" s="372">
        <v>3</v>
      </c>
      <c r="B7" s="448" t="s">
        <v>3</v>
      </c>
      <c r="C7" s="476" t="s">
        <v>175</v>
      </c>
      <c r="D7" s="441">
        <v>19493980</v>
      </c>
      <c r="E7" s="427">
        <v>24210001</v>
      </c>
      <c r="F7" s="436">
        <v>24285001</v>
      </c>
      <c r="G7" s="395">
        <v>14542503</v>
      </c>
      <c r="H7" s="473">
        <f t="shared" si="1"/>
        <v>0.59882653494640581</v>
      </c>
      <c r="I7" s="543">
        <f t="shared" si="2"/>
        <v>19493980</v>
      </c>
      <c r="J7" s="471">
        <f t="shared" si="3"/>
        <v>24210001</v>
      </c>
      <c r="K7" s="398">
        <f t="shared" si="4"/>
        <v>24285001</v>
      </c>
      <c r="L7" s="398">
        <f t="shared" si="5"/>
        <v>14542503</v>
      </c>
      <c r="M7" s="401">
        <f t="shared" si="6"/>
        <v>0.59882653494640581</v>
      </c>
      <c r="N7" s="170"/>
      <c r="O7" s="170"/>
      <c r="P7" s="170"/>
      <c r="Q7" s="170"/>
      <c r="R7" s="170"/>
      <c r="S7" s="170"/>
      <c r="T7" s="170"/>
      <c r="U7" s="170"/>
      <c r="V7" s="170"/>
      <c r="W7" s="170"/>
    </row>
    <row r="8" spans="1:23" x14ac:dyDescent="0.2">
      <c r="A8" s="372">
        <v>4</v>
      </c>
      <c r="B8" s="448" t="s">
        <v>52</v>
      </c>
      <c r="C8" s="476" t="s">
        <v>176</v>
      </c>
      <c r="D8" s="441"/>
      <c r="E8" s="427">
        <v>0</v>
      </c>
      <c r="F8" s="436">
        <v>0</v>
      </c>
      <c r="G8" s="395"/>
      <c r="H8" s="473" t="e">
        <f t="shared" si="1"/>
        <v>#DIV/0!</v>
      </c>
      <c r="I8" s="543">
        <f t="shared" si="2"/>
        <v>0</v>
      </c>
      <c r="J8" s="471">
        <f t="shared" si="3"/>
        <v>0</v>
      </c>
      <c r="K8" s="398">
        <f t="shared" si="4"/>
        <v>0</v>
      </c>
      <c r="L8" s="398">
        <f t="shared" si="5"/>
        <v>0</v>
      </c>
      <c r="M8" s="401" t="e">
        <f t="shared" si="6"/>
        <v>#DIV/0!</v>
      </c>
      <c r="N8" s="170"/>
      <c r="O8" s="170"/>
      <c r="P8" s="170"/>
      <c r="Q8" s="170"/>
      <c r="R8" s="170"/>
      <c r="S8" s="170"/>
      <c r="T8" s="170"/>
      <c r="U8" s="170"/>
      <c r="V8" s="170"/>
      <c r="W8" s="170"/>
    </row>
    <row r="9" spans="1:23" x14ac:dyDescent="0.2">
      <c r="A9" s="372">
        <v>5</v>
      </c>
      <c r="B9" s="448" t="s">
        <v>59</v>
      </c>
      <c r="C9" s="476" t="s">
        <v>177</v>
      </c>
      <c r="D9" s="441"/>
      <c r="E9" s="427">
        <v>0</v>
      </c>
      <c r="F9" s="436">
        <v>0</v>
      </c>
      <c r="G9" s="395"/>
      <c r="H9" s="473" t="e">
        <f t="shared" si="1"/>
        <v>#DIV/0!</v>
      </c>
      <c r="I9" s="543">
        <f t="shared" si="2"/>
        <v>0</v>
      </c>
      <c r="J9" s="471">
        <f t="shared" si="3"/>
        <v>0</v>
      </c>
      <c r="K9" s="398">
        <f t="shared" si="4"/>
        <v>0</v>
      </c>
      <c r="L9" s="398">
        <f t="shared" si="5"/>
        <v>0</v>
      </c>
      <c r="M9" s="401" t="e">
        <f t="shared" si="6"/>
        <v>#DIV/0!</v>
      </c>
      <c r="N9" s="170"/>
      <c r="O9" s="170"/>
      <c r="P9" s="170"/>
      <c r="Q9" s="170"/>
      <c r="R9" s="170"/>
      <c r="S9" s="170"/>
      <c r="T9" s="170"/>
      <c r="U9" s="170"/>
      <c r="V9" s="170"/>
      <c r="W9" s="170"/>
    </row>
    <row r="10" spans="1:23" x14ac:dyDescent="0.2">
      <c r="A10" s="372">
        <v>6</v>
      </c>
      <c r="B10" s="448" t="s">
        <v>110</v>
      </c>
      <c r="C10" s="477" t="s">
        <v>178</v>
      </c>
      <c r="D10" s="441"/>
      <c r="E10" s="427">
        <v>0</v>
      </c>
      <c r="F10" s="436">
        <v>0</v>
      </c>
      <c r="G10" s="395"/>
      <c r="H10" s="473" t="e">
        <f t="shared" si="1"/>
        <v>#DIV/0!</v>
      </c>
      <c r="I10" s="543">
        <f t="shared" si="2"/>
        <v>0</v>
      </c>
      <c r="J10" s="471">
        <f t="shared" si="3"/>
        <v>0</v>
      </c>
      <c r="K10" s="398">
        <f t="shared" si="4"/>
        <v>0</v>
      </c>
      <c r="L10" s="398">
        <f t="shared" si="5"/>
        <v>0</v>
      </c>
      <c r="M10" s="401">
        <v>0</v>
      </c>
      <c r="N10" s="170"/>
      <c r="O10" s="170"/>
      <c r="P10" s="170"/>
      <c r="Q10" s="170"/>
      <c r="R10" s="170"/>
      <c r="S10" s="170"/>
      <c r="T10" s="170"/>
      <c r="U10" s="170"/>
      <c r="V10" s="170"/>
      <c r="W10" s="170"/>
    </row>
    <row r="11" spans="1:23" s="168" customFormat="1" x14ac:dyDescent="0.2">
      <c r="A11" s="373"/>
      <c r="B11" s="449" t="s">
        <v>60</v>
      </c>
      <c r="C11" s="478"/>
      <c r="D11" s="442">
        <v>190439303</v>
      </c>
      <c r="E11" s="428">
        <v>188411106</v>
      </c>
      <c r="F11" s="435">
        <v>201875059</v>
      </c>
      <c r="G11" s="396">
        <f t="shared" ref="G11" si="7">SUM(G5:G10)</f>
        <v>143209031</v>
      </c>
      <c r="H11" s="474">
        <f t="shared" si="1"/>
        <v>0.70939437347731005</v>
      </c>
      <c r="I11" s="544">
        <f t="shared" si="2"/>
        <v>190439303</v>
      </c>
      <c r="J11" s="399">
        <f t="shared" si="3"/>
        <v>188411106</v>
      </c>
      <c r="K11" s="399">
        <f t="shared" si="4"/>
        <v>201875059</v>
      </c>
      <c r="L11" s="399">
        <f t="shared" si="5"/>
        <v>143209031</v>
      </c>
      <c r="M11" s="454">
        <f t="shared" si="6"/>
        <v>0.70939437347731005</v>
      </c>
    </row>
    <row r="12" spans="1:23" ht="18.75" customHeight="1" x14ac:dyDescent="0.2">
      <c r="A12" s="372" t="s">
        <v>83</v>
      </c>
      <c r="B12" s="448" t="s">
        <v>63</v>
      </c>
      <c r="C12" s="476"/>
      <c r="D12" s="441">
        <v>0</v>
      </c>
      <c r="E12" s="427"/>
      <c r="F12" s="436"/>
      <c r="G12" s="395"/>
      <c r="H12" s="473" t="e">
        <f t="shared" si="1"/>
        <v>#DIV/0!</v>
      </c>
      <c r="I12" s="543">
        <f t="shared" si="2"/>
        <v>0</v>
      </c>
      <c r="J12" s="471">
        <f t="shared" si="3"/>
        <v>0</v>
      </c>
      <c r="K12" s="398">
        <f t="shared" si="4"/>
        <v>0</v>
      </c>
      <c r="L12" s="398">
        <f t="shared" si="5"/>
        <v>0</v>
      </c>
      <c r="M12" s="401"/>
      <c r="N12" s="170"/>
      <c r="O12" s="170"/>
      <c r="P12" s="170"/>
      <c r="Q12" s="170"/>
      <c r="R12" s="170"/>
      <c r="S12" s="170"/>
      <c r="T12" s="170"/>
      <c r="U12" s="170"/>
      <c r="V12" s="170"/>
      <c r="W12" s="170"/>
    </row>
    <row r="13" spans="1:23" x14ac:dyDescent="0.2">
      <c r="A13" s="372">
        <v>7</v>
      </c>
      <c r="B13" s="448" t="s">
        <v>65</v>
      </c>
      <c r="C13" s="476" t="s">
        <v>179</v>
      </c>
      <c r="D13" s="441">
        <v>537533</v>
      </c>
      <c r="E13" s="427"/>
      <c r="F13" s="436">
        <v>0</v>
      </c>
      <c r="G13" s="395"/>
      <c r="H13" s="473" t="e">
        <f t="shared" si="1"/>
        <v>#DIV/0!</v>
      </c>
      <c r="I13" s="543">
        <f t="shared" si="2"/>
        <v>537533</v>
      </c>
      <c r="J13" s="471">
        <f t="shared" si="3"/>
        <v>0</v>
      </c>
      <c r="K13" s="398">
        <f t="shared" si="4"/>
        <v>0</v>
      </c>
      <c r="L13" s="398">
        <f t="shared" si="5"/>
        <v>0</v>
      </c>
      <c r="M13" s="401" t="e">
        <f t="shared" si="6"/>
        <v>#DIV/0!</v>
      </c>
      <c r="N13" s="170"/>
      <c r="O13" s="170"/>
      <c r="P13" s="170"/>
      <c r="Q13" s="170"/>
      <c r="R13" s="170"/>
      <c r="S13" s="170"/>
      <c r="T13" s="170"/>
      <c r="U13" s="170"/>
      <c r="V13" s="170"/>
      <c r="W13" s="170"/>
    </row>
    <row r="14" spans="1:23" x14ac:dyDescent="0.2">
      <c r="A14" s="372">
        <v>8</v>
      </c>
      <c r="B14" s="448" t="s">
        <v>66</v>
      </c>
      <c r="C14" s="476" t="s">
        <v>180</v>
      </c>
      <c r="D14" s="441"/>
      <c r="E14" s="427"/>
      <c r="F14" s="436">
        <v>0</v>
      </c>
      <c r="G14" s="395"/>
      <c r="H14" s="473" t="e">
        <f t="shared" si="1"/>
        <v>#DIV/0!</v>
      </c>
      <c r="I14" s="543">
        <f t="shared" si="2"/>
        <v>0</v>
      </c>
      <c r="J14" s="472">
        <f t="shared" si="3"/>
        <v>0</v>
      </c>
      <c r="K14" s="398">
        <f t="shared" si="4"/>
        <v>0</v>
      </c>
      <c r="L14" s="398">
        <f t="shared" si="5"/>
        <v>0</v>
      </c>
      <c r="M14" s="401" t="e">
        <f t="shared" si="6"/>
        <v>#DIV/0!</v>
      </c>
      <c r="N14" s="170"/>
      <c r="O14" s="170"/>
      <c r="P14" s="170"/>
      <c r="Q14" s="170"/>
      <c r="R14" s="170"/>
      <c r="S14" s="170"/>
      <c r="T14" s="170"/>
      <c r="U14" s="170"/>
      <c r="V14" s="170"/>
      <c r="W14" s="170"/>
    </row>
    <row r="15" spans="1:23" x14ac:dyDescent="0.2">
      <c r="A15" s="372">
        <v>9</v>
      </c>
      <c r="B15" s="448" t="s">
        <v>67</v>
      </c>
      <c r="C15" s="476" t="s">
        <v>181</v>
      </c>
      <c r="D15" s="441"/>
      <c r="E15" s="427"/>
      <c r="F15" s="436">
        <v>0</v>
      </c>
      <c r="G15" s="395"/>
      <c r="H15" s="473" t="e">
        <f t="shared" si="1"/>
        <v>#DIV/0!</v>
      </c>
      <c r="I15" s="543">
        <f t="shared" si="2"/>
        <v>0</v>
      </c>
      <c r="J15" s="471">
        <f t="shared" si="3"/>
        <v>0</v>
      </c>
      <c r="K15" s="398">
        <f t="shared" si="4"/>
        <v>0</v>
      </c>
      <c r="L15" s="398">
        <f t="shared" si="5"/>
        <v>0</v>
      </c>
      <c r="M15" s="401">
        <v>0</v>
      </c>
      <c r="N15" s="170"/>
      <c r="O15" s="170"/>
      <c r="P15" s="170"/>
      <c r="Q15" s="170"/>
      <c r="R15" s="170"/>
      <c r="S15" s="170"/>
      <c r="T15" s="170"/>
      <c r="U15" s="170"/>
      <c r="V15" s="170"/>
      <c r="W15" s="170"/>
    </row>
    <row r="16" spans="1:23" x14ac:dyDescent="0.2">
      <c r="A16" s="372">
        <v>10</v>
      </c>
      <c r="B16" s="448" t="s">
        <v>16</v>
      </c>
      <c r="C16" s="476" t="s">
        <v>178</v>
      </c>
      <c r="D16" s="441"/>
      <c r="E16" s="427"/>
      <c r="F16" s="436">
        <v>0</v>
      </c>
      <c r="G16" s="395"/>
      <c r="H16" s="473" t="e">
        <f t="shared" si="1"/>
        <v>#DIV/0!</v>
      </c>
      <c r="I16" s="543">
        <f t="shared" si="2"/>
        <v>0</v>
      </c>
      <c r="J16" s="471">
        <f t="shared" si="3"/>
        <v>0</v>
      </c>
      <c r="K16" s="398">
        <f t="shared" si="4"/>
        <v>0</v>
      </c>
      <c r="L16" s="398">
        <f t="shared" si="5"/>
        <v>0</v>
      </c>
      <c r="M16" s="401">
        <v>0</v>
      </c>
      <c r="N16" s="170"/>
      <c r="O16" s="170"/>
      <c r="P16" s="170"/>
      <c r="Q16" s="170"/>
      <c r="R16" s="170"/>
      <c r="S16" s="170"/>
      <c r="T16" s="170"/>
      <c r="U16" s="170"/>
      <c r="V16" s="170"/>
      <c r="W16" s="170"/>
    </row>
    <row r="17" spans="1:23" s="168" customFormat="1" x14ac:dyDescent="0.2">
      <c r="A17" s="373"/>
      <c r="B17" s="449" t="s">
        <v>68</v>
      </c>
      <c r="C17" s="478"/>
      <c r="D17" s="442">
        <v>537533</v>
      </c>
      <c r="E17" s="428">
        <v>0</v>
      </c>
      <c r="F17" s="435">
        <v>0</v>
      </c>
      <c r="G17" s="396"/>
      <c r="H17" s="474" t="e">
        <f t="shared" si="1"/>
        <v>#DIV/0!</v>
      </c>
      <c r="I17" s="544">
        <f t="shared" si="2"/>
        <v>537533</v>
      </c>
      <c r="J17" s="399">
        <f t="shared" si="3"/>
        <v>0</v>
      </c>
      <c r="K17" s="399">
        <f t="shared" si="4"/>
        <v>0</v>
      </c>
      <c r="L17" s="399">
        <f t="shared" si="5"/>
        <v>0</v>
      </c>
      <c r="M17" s="454" t="e">
        <f t="shared" si="6"/>
        <v>#DIV/0!</v>
      </c>
    </row>
    <row r="18" spans="1:23" x14ac:dyDescent="0.2">
      <c r="A18" s="372" t="s">
        <v>84</v>
      </c>
      <c r="B18" s="448" t="s">
        <v>89</v>
      </c>
      <c r="C18" s="479"/>
      <c r="D18" s="441">
        <v>0</v>
      </c>
      <c r="E18" s="427"/>
      <c r="F18" s="436"/>
      <c r="G18" s="395"/>
      <c r="H18" s="473" t="e">
        <f t="shared" si="1"/>
        <v>#DIV/0!</v>
      </c>
      <c r="I18" s="543">
        <f t="shared" si="2"/>
        <v>0</v>
      </c>
      <c r="J18" s="471">
        <f t="shared" si="3"/>
        <v>0</v>
      </c>
      <c r="K18" s="398">
        <f t="shared" si="4"/>
        <v>0</v>
      </c>
      <c r="L18" s="398">
        <f t="shared" si="5"/>
        <v>0</v>
      </c>
      <c r="M18" s="401"/>
      <c r="N18" s="170"/>
      <c r="O18" s="170"/>
      <c r="P18" s="170"/>
      <c r="Q18" s="170"/>
      <c r="R18" s="170"/>
      <c r="S18" s="170"/>
      <c r="T18" s="170"/>
      <c r="U18" s="170"/>
      <c r="V18" s="170"/>
      <c r="W18" s="170"/>
    </row>
    <row r="19" spans="1:23" x14ac:dyDescent="0.2">
      <c r="A19" s="372">
        <v>11</v>
      </c>
      <c r="B19" s="448" t="s">
        <v>140</v>
      </c>
      <c r="C19" s="476" t="s">
        <v>168</v>
      </c>
      <c r="D19" s="441"/>
      <c r="E19" s="427"/>
      <c r="F19" s="436">
        <v>0</v>
      </c>
      <c r="G19" s="395"/>
      <c r="H19" s="473" t="e">
        <f t="shared" si="1"/>
        <v>#DIV/0!</v>
      </c>
      <c r="I19" s="543">
        <f t="shared" si="2"/>
        <v>0</v>
      </c>
      <c r="J19" s="471">
        <f t="shared" si="3"/>
        <v>0</v>
      </c>
      <c r="K19" s="398">
        <f t="shared" si="4"/>
        <v>0</v>
      </c>
      <c r="L19" s="398">
        <f t="shared" si="5"/>
        <v>0</v>
      </c>
      <c r="M19" s="401">
        <v>0</v>
      </c>
      <c r="N19" s="170"/>
      <c r="O19" s="171"/>
      <c r="P19" s="170"/>
      <c r="Q19" s="170"/>
      <c r="R19" s="170"/>
      <c r="S19" s="170"/>
      <c r="T19" s="170"/>
      <c r="U19" s="170"/>
      <c r="V19" s="170"/>
      <c r="W19" s="170"/>
    </row>
    <row r="20" spans="1:23" x14ac:dyDescent="0.2">
      <c r="A20" s="372">
        <v>12</v>
      </c>
      <c r="B20" s="448" t="s">
        <v>77</v>
      </c>
      <c r="C20" s="476" t="s">
        <v>169</v>
      </c>
      <c r="D20" s="441"/>
      <c r="E20" s="427"/>
      <c r="F20" s="436">
        <v>0</v>
      </c>
      <c r="G20" s="395"/>
      <c r="H20" s="473" t="e">
        <f t="shared" si="1"/>
        <v>#DIV/0!</v>
      </c>
      <c r="I20" s="543">
        <f t="shared" si="2"/>
        <v>0</v>
      </c>
      <c r="J20" s="471">
        <f t="shared" si="3"/>
        <v>0</v>
      </c>
      <c r="K20" s="398">
        <f t="shared" si="4"/>
        <v>0</v>
      </c>
      <c r="L20" s="398">
        <f t="shared" si="5"/>
        <v>0</v>
      </c>
      <c r="M20" s="401">
        <v>0</v>
      </c>
      <c r="N20" s="170"/>
      <c r="O20" s="170"/>
      <c r="P20" s="170"/>
      <c r="Q20" s="170"/>
      <c r="R20" s="170"/>
      <c r="S20" s="170"/>
      <c r="T20" s="170"/>
      <c r="U20" s="170"/>
      <c r="V20" s="170"/>
      <c r="W20" s="170"/>
    </row>
    <row r="21" spans="1:23" x14ac:dyDescent="0.2">
      <c r="A21" s="372">
        <v>13</v>
      </c>
      <c r="B21" s="448" t="s">
        <v>184</v>
      </c>
      <c r="C21" s="477" t="s">
        <v>171</v>
      </c>
      <c r="D21" s="441"/>
      <c r="E21" s="427"/>
      <c r="F21" s="436">
        <v>0</v>
      </c>
      <c r="G21" s="395"/>
      <c r="H21" s="473" t="e">
        <f t="shared" si="1"/>
        <v>#DIV/0!</v>
      </c>
      <c r="I21" s="543">
        <f t="shared" si="2"/>
        <v>0</v>
      </c>
      <c r="J21" s="471">
        <f t="shared" si="3"/>
        <v>0</v>
      </c>
      <c r="K21" s="398">
        <f t="shared" si="4"/>
        <v>0</v>
      </c>
      <c r="L21" s="398">
        <f t="shared" si="5"/>
        <v>0</v>
      </c>
      <c r="M21" s="401" t="e">
        <f t="shared" si="6"/>
        <v>#DIV/0!</v>
      </c>
      <c r="N21" s="170"/>
      <c r="O21" s="170"/>
      <c r="P21" s="170"/>
      <c r="Q21" s="170"/>
      <c r="R21" s="170"/>
      <c r="S21" s="170"/>
      <c r="T21" s="170"/>
      <c r="U21" s="170"/>
      <c r="V21" s="170"/>
      <c r="W21" s="170"/>
    </row>
    <row r="22" spans="1:23" s="168" customFormat="1" x14ac:dyDescent="0.2">
      <c r="A22" s="373"/>
      <c r="B22" s="449" t="s">
        <v>106</v>
      </c>
      <c r="C22" s="480"/>
      <c r="D22" s="442">
        <v>0</v>
      </c>
      <c r="E22" s="428"/>
      <c r="F22" s="435">
        <v>0</v>
      </c>
      <c r="G22" s="396"/>
      <c r="H22" s="474" t="e">
        <f t="shared" si="1"/>
        <v>#DIV/0!</v>
      </c>
      <c r="I22" s="543">
        <f t="shared" si="2"/>
        <v>0</v>
      </c>
      <c r="J22" s="399">
        <f t="shared" si="3"/>
        <v>0</v>
      </c>
      <c r="K22" s="399">
        <f t="shared" si="4"/>
        <v>0</v>
      </c>
      <c r="L22" s="399">
        <f t="shared" si="5"/>
        <v>0</v>
      </c>
      <c r="M22" s="454" t="e">
        <f t="shared" si="6"/>
        <v>#DIV/0!</v>
      </c>
    </row>
    <row r="23" spans="1:23" ht="11.25" thickBot="1" x14ac:dyDescent="0.25">
      <c r="A23" s="374"/>
      <c r="B23" s="455" t="s">
        <v>115</v>
      </c>
      <c r="C23" s="481"/>
      <c r="D23" s="443">
        <v>190976836</v>
      </c>
      <c r="E23" s="437">
        <v>188411106</v>
      </c>
      <c r="F23" s="440">
        <v>201875059</v>
      </c>
      <c r="G23" s="397">
        <f t="shared" ref="G23" si="8">G11+G17+G22</f>
        <v>143209031</v>
      </c>
      <c r="H23" s="475">
        <f t="shared" si="1"/>
        <v>0.70939437347731005</v>
      </c>
      <c r="I23" s="545">
        <f t="shared" si="2"/>
        <v>190976836</v>
      </c>
      <c r="J23" s="400">
        <f t="shared" si="3"/>
        <v>188411106</v>
      </c>
      <c r="K23" s="400">
        <f t="shared" si="4"/>
        <v>201875059</v>
      </c>
      <c r="L23" s="400">
        <f t="shared" si="5"/>
        <v>143209031</v>
      </c>
      <c r="M23" s="456">
        <f>L23/K23</f>
        <v>0.70939437347731005</v>
      </c>
      <c r="N23" s="170"/>
      <c r="O23" s="170"/>
      <c r="P23" s="170"/>
      <c r="Q23" s="170"/>
      <c r="R23" s="170"/>
      <c r="S23" s="170"/>
      <c r="T23" s="170"/>
      <c r="U23" s="170"/>
      <c r="V23" s="170"/>
      <c r="W23" s="170"/>
    </row>
    <row r="24" spans="1:23" x14ac:dyDescent="0.2">
      <c r="C24" s="175"/>
      <c r="E24" s="175"/>
      <c r="F24" s="175"/>
      <c r="J24" s="175"/>
      <c r="K24" s="175"/>
      <c r="N24" s="170"/>
      <c r="O24" s="170"/>
      <c r="P24" s="170"/>
      <c r="Q24" s="170"/>
      <c r="R24" s="170"/>
      <c r="S24" s="170"/>
      <c r="T24" s="170"/>
      <c r="U24" s="170"/>
      <c r="V24" s="170"/>
      <c r="W24" s="170"/>
    </row>
    <row r="25" spans="1:23" x14ac:dyDescent="0.2">
      <c r="C25" s="176"/>
      <c r="E25" s="176"/>
      <c r="F25" s="176"/>
      <c r="J25" s="176"/>
      <c r="K25" s="176"/>
      <c r="N25" s="170"/>
      <c r="O25" s="170"/>
      <c r="P25" s="170"/>
      <c r="Q25" s="170"/>
      <c r="R25" s="170"/>
      <c r="S25" s="170"/>
      <c r="T25" s="170"/>
      <c r="U25" s="170"/>
      <c r="V25" s="170"/>
      <c r="W25" s="170"/>
    </row>
    <row r="26" spans="1:23" x14ac:dyDescent="0.2">
      <c r="C26" s="166"/>
      <c r="E26" s="166"/>
      <c r="F26" s="166"/>
      <c r="J26" s="166"/>
      <c r="K26" s="166"/>
      <c r="N26" s="170"/>
      <c r="O26" s="170"/>
      <c r="P26" s="170"/>
      <c r="Q26" s="170"/>
      <c r="R26" s="170"/>
      <c r="S26" s="170"/>
      <c r="T26" s="170"/>
      <c r="U26" s="170"/>
      <c r="V26" s="170"/>
      <c r="W26" s="170"/>
    </row>
    <row r="27" spans="1:23" x14ac:dyDescent="0.2">
      <c r="C27" s="166"/>
      <c r="E27" s="166"/>
      <c r="F27" s="166"/>
      <c r="J27" s="166"/>
      <c r="K27" s="166"/>
      <c r="N27" s="170"/>
      <c r="O27" s="170"/>
      <c r="P27" s="170"/>
      <c r="Q27" s="170"/>
      <c r="R27" s="170"/>
      <c r="S27" s="170"/>
      <c r="T27" s="170"/>
      <c r="U27" s="170"/>
      <c r="V27" s="170"/>
      <c r="W27" s="170"/>
    </row>
    <row r="28" spans="1:23" x14ac:dyDescent="0.2">
      <c r="N28" s="170"/>
      <c r="O28" s="170"/>
      <c r="P28" s="170"/>
      <c r="Q28" s="170"/>
      <c r="R28" s="170"/>
      <c r="S28" s="170"/>
      <c r="T28" s="170"/>
      <c r="U28" s="170"/>
      <c r="V28" s="170"/>
      <c r="W28" s="170"/>
    </row>
    <row r="29" spans="1:23" x14ac:dyDescent="0.2">
      <c r="N29" s="170"/>
      <c r="O29" s="170"/>
      <c r="P29" s="170"/>
      <c r="Q29" s="170"/>
      <c r="R29" s="170"/>
      <c r="S29" s="170"/>
      <c r="T29" s="170"/>
      <c r="U29" s="170"/>
      <c r="V29" s="170"/>
      <c r="W29" s="170"/>
    </row>
    <row r="30" spans="1:23" x14ac:dyDescent="0.2">
      <c r="N30" s="170"/>
      <c r="O30" s="170"/>
      <c r="P30" s="170"/>
      <c r="Q30" s="170"/>
      <c r="R30" s="170"/>
      <c r="S30" s="170"/>
      <c r="T30" s="170"/>
      <c r="U30" s="170"/>
      <c r="V30" s="170"/>
      <c r="W30" s="170"/>
    </row>
    <row r="31" spans="1:23" x14ac:dyDescent="0.2">
      <c r="N31" s="170"/>
      <c r="O31" s="170"/>
      <c r="P31" s="170"/>
      <c r="Q31" s="170"/>
      <c r="R31" s="170"/>
      <c r="S31" s="170"/>
      <c r="T31" s="170"/>
      <c r="U31" s="170"/>
      <c r="V31" s="170"/>
      <c r="W31" s="170"/>
    </row>
    <row r="32" spans="1:23" x14ac:dyDescent="0.2">
      <c r="N32" s="170"/>
      <c r="O32" s="170"/>
      <c r="P32" s="170"/>
      <c r="Q32" s="170"/>
      <c r="R32" s="170"/>
      <c r="S32" s="170"/>
      <c r="T32" s="170"/>
      <c r="U32" s="170"/>
      <c r="V32" s="170"/>
      <c r="W32" s="170"/>
    </row>
    <row r="33" spans="1:23" x14ac:dyDescent="0.2">
      <c r="N33" s="170"/>
      <c r="O33" s="170"/>
      <c r="P33" s="170"/>
      <c r="Q33" s="170"/>
      <c r="R33" s="170"/>
      <c r="S33" s="170"/>
      <c r="T33" s="170"/>
      <c r="U33" s="170"/>
      <c r="V33" s="170"/>
      <c r="W33" s="170"/>
    </row>
    <row r="34" spans="1:23" x14ac:dyDescent="0.2">
      <c r="N34" s="170"/>
      <c r="O34" s="170"/>
      <c r="P34" s="170"/>
      <c r="Q34" s="170"/>
      <c r="R34" s="170"/>
      <c r="S34" s="170"/>
      <c r="T34" s="170"/>
      <c r="U34" s="170"/>
      <c r="V34" s="170"/>
      <c r="W34" s="170"/>
    </row>
    <row r="35" spans="1:23" x14ac:dyDescent="0.2">
      <c r="A35" s="168"/>
      <c r="B35" s="168"/>
      <c r="C35" s="168"/>
      <c r="D35" s="324"/>
      <c r="E35" s="561"/>
      <c r="F35" s="561"/>
      <c r="G35" s="561"/>
      <c r="H35" s="561"/>
      <c r="I35" s="324"/>
      <c r="J35" s="561"/>
      <c r="K35" s="561"/>
      <c r="L35" s="561"/>
      <c r="M35" s="561"/>
    </row>
  </sheetData>
  <mergeCells count="7">
    <mergeCell ref="B3:C3"/>
    <mergeCell ref="E35:H35"/>
    <mergeCell ref="J35:M35"/>
    <mergeCell ref="E1:G1"/>
    <mergeCell ref="J1:L1"/>
    <mergeCell ref="D2:H3"/>
    <mergeCell ref="I2:M3"/>
  </mergeCells>
  <phoneticPr fontId="17" type="noConversion"/>
  <printOptions horizontalCentered="1"/>
  <pageMargins left="0" right="0" top="1.3385826771653544" bottom="0.35433070866141736" header="0.31496062992125984" footer="0.31496062992125984"/>
  <pageSetup paperSize="9" scale="90" orientation="landscape" r:id="rId1"/>
  <headerFooter alignWithMargins="0">
    <oddHeader>&amp;C&amp;"Times New Roman,Félkövér"&amp;11
ELEKI KÖZÖS ÖNKORMÁNYZATI HIVATAL KIADÁSAI 
2025. ÉV&amp;R&amp;"Times New Roman,Normál"3. melléklet a ......../20.....(.........) önkormányzati rendelethez
adatok E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33"/>
  <sheetViews>
    <sheetView view="pageLayout" zoomScaleNormal="70" workbookViewId="0">
      <selection activeCell="M6" sqref="M6"/>
    </sheetView>
  </sheetViews>
  <sheetFormatPr defaultColWidth="4.28515625" defaultRowHeight="15" x14ac:dyDescent="0.25"/>
  <cols>
    <col min="1" max="1" width="4.85546875" style="51" customWidth="1"/>
    <col min="2" max="2" width="46.7109375" style="83" customWidth="1"/>
    <col min="3" max="3" width="6" style="83" bestFit="1" customWidth="1"/>
    <col min="4" max="5" width="9" style="165" bestFit="1" customWidth="1"/>
    <col min="6" max="6" width="7.5703125" style="109" customWidth="1"/>
    <col min="7" max="21" width="7.5703125" style="34" customWidth="1"/>
    <col min="22" max="22" width="9.42578125" style="34" customWidth="1"/>
    <col min="23" max="23" width="9" style="35" bestFit="1" customWidth="1"/>
    <col min="24" max="24" width="7.5703125" style="35" customWidth="1"/>
    <col min="25" max="16384" width="4.28515625" style="35"/>
  </cols>
  <sheetData>
    <row r="1" spans="1:24" s="45" customFormat="1" ht="12" customHeight="1" thickBot="1" x14ac:dyDescent="0.25">
      <c r="C1" s="153"/>
      <c r="D1" s="703" t="s">
        <v>7</v>
      </c>
      <c r="E1" s="704"/>
      <c r="F1" s="704"/>
      <c r="G1" s="698" t="s">
        <v>8</v>
      </c>
      <c r="H1" s="698"/>
      <c r="I1" s="698"/>
      <c r="J1" s="698" t="s">
        <v>9</v>
      </c>
      <c r="K1" s="698"/>
      <c r="L1" s="698"/>
      <c r="M1" s="698" t="s">
        <v>44</v>
      </c>
      <c r="N1" s="698"/>
      <c r="O1" s="698"/>
      <c r="P1" s="698" t="s">
        <v>51</v>
      </c>
      <c r="Q1" s="698"/>
      <c r="R1" s="698"/>
      <c r="S1" s="698" t="s">
        <v>128</v>
      </c>
      <c r="T1" s="698"/>
      <c r="U1" s="698"/>
      <c r="V1" s="698" t="s">
        <v>129</v>
      </c>
      <c r="W1" s="698"/>
      <c r="X1" s="699"/>
    </row>
    <row r="2" spans="1:24" s="153" customFormat="1" ht="100.5" customHeight="1" thickBot="1" x14ac:dyDescent="0.25">
      <c r="A2" s="156"/>
      <c r="D2" s="700" t="s">
        <v>85</v>
      </c>
      <c r="E2" s="701"/>
      <c r="F2" s="702"/>
      <c r="G2" s="580" t="s">
        <v>86</v>
      </c>
      <c r="H2" s="581"/>
      <c r="I2" s="582"/>
      <c r="J2" s="580" t="s">
        <v>87</v>
      </c>
      <c r="K2" s="581"/>
      <c r="L2" s="582"/>
      <c r="M2" s="580" t="s">
        <v>88</v>
      </c>
      <c r="N2" s="581"/>
      <c r="O2" s="582"/>
      <c r="P2" s="580" t="s">
        <v>91</v>
      </c>
      <c r="Q2" s="581"/>
      <c r="R2" s="582"/>
      <c r="S2" s="580" t="s">
        <v>127</v>
      </c>
      <c r="T2" s="581"/>
      <c r="U2" s="582"/>
      <c r="V2" s="583" t="s">
        <v>10</v>
      </c>
      <c r="W2" s="584"/>
      <c r="X2" s="585"/>
    </row>
    <row r="3" spans="1:24" s="153" customFormat="1" ht="100.5" customHeight="1" thickBot="1" x14ac:dyDescent="0.25">
      <c r="A3" s="148" t="s">
        <v>40</v>
      </c>
      <c r="B3" s="149" t="s">
        <v>124</v>
      </c>
      <c r="C3" s="150" t="s">
        <v>142</v>
      </c>
      <c r="D3" s="321" t="s">
        <v>159</v>
      </c>
      <c r="E3" s="322" t="s">
        <v>160</v>
      </c>
      <c r="F3" s="323" t="s">
        <v>161</v>
      </c>
      <c r="G3" s="315" t="s">
        <v>159</v>
      </c>
      <c r="H3" s="316" t="s">
        <v>160</v>
      </c>
      <c r="I3" s="317" t="s">
        <v>161</v>
      </c>
      <c r="J3" s="318" t="s">
        <v>159</v>
      </c>
      <c r="K3" s="316" t="s">
        <v>160</v>
      </c>
      <c r="L3" s="319" t="s">
        <v>161</v>
      </c>
      <c r="M3" s="315" t="s">
        <v>159</v>
      </c>
      <c r="N3" s="316" t="s">
        <v>160</v>
      </c>
      <c r="O3" s="317" t="s">
        <v>161</v>
      </c>
      <c r="P3" s="318" t="s">
        <v>159</v>
      </c>
      <c r="Q3" s="316" t="s">
        <v>160</v>
      </c>
      <c r="R3" s="319" t="s">
        <v>161</v>
      </c>
      <c r="S3" s="315" t="s">
        <v>159</v>
      </c>
      <c r="T3" s="316" t="s">
        <v>160</v>
      </c>
      <c r="U3" s="317" t="s">
        <v>161</v>
      </c>
      <c r="V3" s="318" t="s">
        <v>159</v>
      </c>
      <c r="W3" s="319" t="s">
        <v>160</v>
      </c>
      <c r="X3" s="320" t="s">
        <v>161</v>
      </c>
    </row>
    <row r="4" spans="1:24" ht="17.100000000000001" customHeight="1" x14ac:dyDescent="0.25">
      <c r="A4" s="35" t="s">
        <v>54</v>
      </c>
      <c r="B4" s="83" t="s">
        <v>56</v>
      </c>
      <c r="D4" s="566"/>
      <c r="E4" s="567"/>
      <c r="F4" s="570"/>
      <c r="G4" s="693"/>
      <c r="H4" s="694"/>
      <c r="I4" s="695"/>
      <c r="J4" s="696"/>
      <c r="K4" s="564"/>
      <c r="L4" s="565"/>
      <c r="M4" s="563"/>
      <c r="N4" s="564"/>
      <c r="O4" s="697"/>
      <c r="P4" s="696"/>
      <c r="Q4" s="564"/>
      <c r="R4" s="565"/>
      <c r="S4" s="563"/>
      <c r="T4" s="564"/>
      <c r="U4" s="697"/>
      <c r="V4" s="124"/>
      <c r="W4" s="124"/>
      <c r="X4" s="125"/>
    </row>
    <row r="5" spans="1:24" ht="17.100000000000001" customHeight="1" x14ac:dyDescent="0.25">
      <c r="A5" s="35">
        <v>1</v>
      </c>
      <c r="B5" s="83" t="s">
        <v>2</v>
      </c>
      <c r="C5" s="151" t="s">
        <v>172</v>
      </c>
      <c r="D5" s="126">
        <v>558769776</v>
      </c>
      <c r="E5" s="127">
        <v>1636200</v>
      </c>
      <c r="F5" s="179">
        <v>0</v>
      </c>
      <c r="G5" s="130">
        <v>0</v>
      </c>
      <c r="H5" s="131">
        <v>0</v>
      </c>
      <c r="I5" s="132">
        <v>77256187.833333328</v>
      </c>
      <c r="J5" s="129">
        <v>114429150</v>
      </c>
      <c r="K5" s="131">
        <v>0</v>
      </c>
      <c r="L5" s="181">
        <v>0</v>
      </c>
      <c r="M5" s="130">
        <v>11758615</v>
      </c>
      <c r="N5" s="131">
        <v>380000</v>
      </c>
      <c r="O5" s="132">
        <v>0</v>
      </c>
      <c r="P5" s="129">
        <v>48688630.859999999</v>
      </c>
      <c r="Q5" s="131">
        <v>9838681</v>
      </c>
      <c r="R5" s="181">
        <v>0</v>
      </c>
      <c r="S5" s="130">
        <v>0</v>
      </c>
      <c r="T5" s="131">
        <v>19438869</v>
      </c>
      <c r="U5" s="132">
        <v>0</v>
      </c>
      <c r="V5" s="129">
        <f>D5+G5+J5+M5+P5+S5</f>
        <v>733646171.86000001</v>
      </c>
      <c r="W5" s="131">
        <f>E5+H5+K5+N5+Q5+T5</f>
        <v>31293750</v>
      </c>
      <c r="X5" s="132">
        <f>F5+I5+L5+O5+R5+U5</f>
        <v>77256187.833333328</v>
      </c>
    </row>
    <row r="6" spans="1:24" ht="35.25" customHeight="1" x14ac:dyDescent="0.25">
      <c r="A6" s="35">
        <v>2</v>
      </c>
      <c r="B6" s="83" t="s">
        <v>58</v>
      </c>
      <c r="C6" s="151" t="s">
        <v>173</v>
      </c>
      <c r="D6" s="126">
        <v>70456036.219799995</v>
      </c>
      <c r="E6" s="127">
        <v>359964</v>
      </c>
      <c r="F6" s="179">
        <v>0</v>
      </c>
      <c r="G6" s="130">
        <v>0</v>
      </c>
      <c r="H6" s="131">
        <v>0</v>
      </c>
      <c r="I6" s="132">
        <v>17756993.715366665</v>
      </c>
      <c r="J6" s="129">
        <v>25186464.760000002</v>
      </c>
      <c r="K6" s="131">
        <v>0</v>
      </c>
      <c r="L6" s="181">
        <v>0</v>
      </c>
      <c r="M6" s="130">
        <v>2689731</v>
      </c>
      <c r="N6" s="131">
        <v>31000</v>
      </c>
      <c r="O6" s="132">
        <v>0</v>
      </c>
      <c r="P6" s="129">
        <v>10622238.2092</v>
      </c>
      <c r="Q6" s="131">
        <v>1590453</v>
      </c>
      <c r="R6" s="181">
        <v>0</v>
      </c>
      <c r="S6" s="130">
        <v>0</v>
      </c>
      <c r="T6" s="131">
        <v>4381201</v>
      </c>
      <c r="U6" s="132">
        <v>0</v>
      </c>
      <c r="V6" s="129">
        <f t="shared" ref="V6:V23" si="0">D6+G6+J6+M6+P6+S6</f>
        <v>108954470.189</v>
      </c>
      <c r="W6" s="131">
        <f t="shared" ref="W6:W23" si="1">E6+H6+K6+N6+Q6+T6</f>
        <v>6362618</v>
      </c>
      <c r="X6" s="132">
        <f t="shared" ref="X6:X23" si="2">F6+I6+L6+O6+R6+U6</f>
        <v>17756993.715366665</v>
      </c>
    </row>
    <row r="7" spans="1:24" ht="17.100000000000001" customHeight="1" x14ac:dyDescent="0.25">
      <c r="A7" s="35">
        <v>3</v>
      </c>
      <c r="B7" s="83" t="s">
        <v>3</v>
      </c>
      <c r="C7" s="151" t="s">
        <v>175</v>
      </c>
      <c r="D7" s="126">
        <v>144386154.86464</v>
      </c>
      <c r="E7" s="127">
        <v>152068671.21000001</v>
      </c>
      <c r="F7" s="179">
        <v>0</v>
      </c>
      <c r="G7" s="130">
        <v>0</v>
      </c>
      <c r="H7" s="131">
        <v>0</v>
      </c>
      <c r="I7" s="132">
        <v>16724814.119999999</v>
      </c>
      <c r="J7" s="129">
        <v>6324150</v>
      </c>
      <c r="K7" s="131">
        <v>0</v>
      </c>
      <c r="L7" s="181">
        <v>0</v>
      </c>
      <c r="M7" s="130">
        <v>7123596.54</v>
      </c>
      <c r="N7" s="131">
        <v>220000</v>
      </c>
      <c r="O7" s="132">
        <v>0</v>
      </c>
      <c r="P7" s="129">
        <v>185199754.49999997</v>
      </c>
      <c r="Q7" s="131">
        <v>11425457.710000001</v>
      </c>
      <c r="R7" s="181">
        <v>0</v>
      </c>
      <c r="S7" s="130">
        <v>0</v>
      </c>
      <c r="T7" s="131">
        <v>14988632.82</v>
      </c>
      <c r="U7" s="132">
        <v>0</v>
      </c>
      <c r="V7" s="129">
        <f t="shared" si="0"/>
        <v>343033655.90463996</v>
      </c>
      <c r="W7" s="131">
        <f t="shared" si="1"/>
        <v>178702761.74000001</v>
      </c>
      <c r="X7" s="132">
        <f t="shared" si="2"/>
        <v>16724814.119999999</v>
      </c>
    </row>
    <row r="8" spans="1:24" ht="17.100000000000001" customHeight="1" x14ac:dyDescent="0.25">
      <c r="A8" s="35">
        <v>4</v>
      </c>
      <c r="B8" s="83" t="s">
        <v>52</v>
      </c>
      <c r="C8" s="151" t="s">
        <v>176</v>
      </c>
      <c r="D8" s="126">
        <v>0</v>
      </c>
      <c r="E8" s="127">
        <v>28090766</v>
      </c>
      <c r="F8" s="179">
        <v>0</v>
      </c>
      <c r="G8" s="130">
        <v>0</v>
      </c>
      <c r="H8" s="131">
        <v>0</v>
      </c>
      <c r="I8" s="132">
        <v>0</v>
      </c>
      <c r="J8" s="129">
        <v>0</v>
      </c>
      <c r="K8" s="131">
        <v>0</v>
      </c>
      <c r="L8" s="181">
        <v>0</v>
      </c>
      <c r="M8" s="130">
        <v>0</v>
      </c>
      <c r="N8" s="131">
        <v>0</v>
      </c>
      <c r="O8" s="132">
        <v>0</v>
      </c>
      <c r="P8" s="129">
        <v>0</v>
      </c>
      <c r="Q8" s="131">
        <v>0</v>
      </c>
      <c r="R8" s="181">
        <v>0</v>
      </c>
      <c r="S8" s="130">
        <v>0</v>
      </c>
      <c r="T8" s="131">
        <v>0</v>
      </c>
      <c r="U8" s="132">
        <v>0</v>
      </c>
      <c r="V8" s="129">
        <f t="shared" si="0"/>
        <v>0</v>
      </c>
      <c r="W8" s="131">
        <f t="shared" si="1"/>
        <v>28090766</v>
      </c>
      <c r="X8" s="132">
        <f t="shared" si="2"/>
        <v>0</v>
      </c>
    </row>
    <row r="9" spans="1:24" ht="17.100000000000001" customHeight="1" x14ac:dyDescent="0.25">
      <c r="A9" s="35">
        <v>5</v>
      </c>
      <c r="B9" s="83" t="s">
        <v>59</v>
      </c>
      <c r="C9" s="151" t="s">
        <v>177</v>
      </c>
      <c r="D9" s="126">
        <v>53143840</v>
      </c>
      <c r="E9" s="127">
        <v>3240000</v>
      </c>
      <c r="F9" s="179">
        <v>0</v>
      </c>
      <c r="G9" s="130">
        <v>0</v>
      </c>
      <c r="H9" s="131">
        <v>0</v>
      </c>
      <c r="I9" s="132">
        <v>0</v>
      </c>
      <c r="J9" s="129">
        <v>0</v>
      </c>
      <c r="K9" s="131">
        <v>0</v>
      </c>
      <c r="L9" s="181">
        <v>0</v>
      </c>
      <c r="M9" s="130">
        <v>0</v>
      </c>
      <c r="N9" s="131">
        <v>0</v>
      </c>
      <c r="O9" s="132">
        <v>0</v>
      </c>
      <c r="P9" s="129">
        <v>0</v>
      </c>
      <c r="Q9" s="131">
        <v>0</v>
      </c>
      <c r="R9" s="181">
        <v>0</v>
      </c>
      <c r="S9" s="130">
        <v>0</v>
      </c>
      <c r="T9" s="131">
        <v>0</v>
      </c>
      <c r="U9" s="132">
        <v>0</v>
      </c>
      <c r="V9" s="129">
        <f t="shared" si="0"/>
        <v>53143840</v>
      </c>
      <c r="W9" s="131">
        <f t="shared" si="1"/>
        <v>3240000</v>
      </c>
      <c r="X9" s="132">
        <f t="shared" si="2"/>
        <v>0</v>
      </c>
    </row>
    <row r="10" spans="1:24" ht="17.100000000000001" customHeight="1" x14ac:dyDescent="0.25">
      <c r="A10" s="35">
        <v>6</v>
      </c>
      <c r="B10" s="83" t="s">
        <v>289</v>
      </c>
      <c r="C10" s="152" t="s">
        <v>178</v>
      </c>
      <c r="D10" s="126">
        <v>13464000</v>
      </c>
      <c r="E10" s="127">
        <v>0</v>
      </c>
      <c r="F10" s="179">
        <v>0</v>
      </c>
      <c r="G10" s="130">
        <v>0</v>
      </c>
      <c r="H10" s="131">
        <v>0</v>
      </c>
      <c r="I10" s="132">
        <v>0</v>
      </c>
      <c r="J10" s="129"/>
      <c r="K10" s="131"/>
      <c r="L10" s="181"/>
      <c r="M10" s="130"/>
      <c r="N10" s="131"/>
      <c r="O10" s="132"/>
      <c r="P10" s="129">
        <v>0</v>
      </c>
      <c r="Q10" s="131">
        <v>0</v>
      </c>
      <c r="R10" s="181">
        <v>0</v>
      </c>
      <c r="S10" s="130"/>
      <c r="T10" s="131"/>
      <c r="U10" s="132"/>
      <c r="V10" s="129">
        <f t="shared" si="0"/>
        <v>13464000</v>
      </c>
      <c r="W10" s="131">
        <f t="shared" si="1"/>
        <v>0</v>
      </c>
      <c r="X10" s="132">
        <f t="shared" si="2"/>
        <v>0</v>
      </c>
    </row>
    <row r="11" spans="1:24" s="45" customFormat="1" ht="17.100000000000001" customHeight="1" x14ac:dyDescent="0.2">
      <c r="B11" s="153" t="s">
        <v>60</v>
      </c>
      <c r="C11" s="154"/>
      <c r="D11" s="133">
        <f>SUM(D5,D6,D7,D8,D9,D10)</f>
        <v>840219807.08443999</v>
      </c>
      <c r="E11" s="134">
        <f>SUM(E5,E6,E7,E8,E9,E10)</f>
        <v>185395601.21000001</v>
      </c>
      <c r="F11" s="137">
        <f>SUM(F5,F6,F7,F8,F9,F10)</f>
        <v>0</v>
      </c>
      <c r="G11" s="133">
        <f t="shared" ref="G11:U11" si="3">SUM(G5,G6,G7,G8,G9,G10)</f>
        <v>0</v>
      </c>
      <c r="H11" s="134">
        <f t="shared" si="3"/>
        <v>0</v>
      </c>
      <c r="I11" s="135">
        <f t="shared" si="3"/>
        <v>111737995.66869999</v>
      </c>
      <c r="J11" s="136">
        <f t="shared" si="3"/>
        <v>145939764.75999999</v>
      </c>
      <c r="K11" s="134">
        <f t="shared" si="3"/>
        <v>0</v>
      </c>
      <c r="L11" s="137">
        <f t="shared" si="3"/>
        <v>0</v>
      </c>
      <c r="M11" s="133">
        <f t="shared" si="3"/>
        <v>21571942.539999999</v>
      </c>
      <c r="N11" s="134">
        <f t="shared" si="3"/>
        <v>631000</v>
      </c>
      <c r="O11" s="135">
        <f t="shared" si="3"/>
        <v>0</v>
      </c>
      <c r="P11" s="136">
        <f t="shared" si="3"/>
        <v>244510623.56919998</v>
      </c>
      <c r="Q11" s="134">
        <f t="shared" si="3"/>
        <v>22854591.710000001</v>
      </c>
      <c r="R11" s="137">
        <f t="shared" si="3"/>
        <v>0</v>
      </c>
      <c r="S11" s="133">
        <f t="shared" si="3"/>
        <v>0</v>
      </c>
      <c r="T11" s="134">
        <f t="shared" si="3"/>
        <v>38808702.82</v>
      </c>
      <c r="U11" s="135">
        <f t="shared" si="3"/>
        <v>0</v>
      </c>
      <c r="V11" s="183">
        <f t="shared" si="0"/>
        <v>1252242137.95364</v>
      </c>
      <c r="W11" s="139">
        <f t="shared" si="1"/>
        <v>247689895.74000001</v>
      </c>
      <c r="X11" s="140">
        <f t="shared" si="2"/>
        <v>111737995.66869999</v>
      </c>
    </row>
    <row r="12" spans="1:24" ht="17.100000000000001" customHeight="1" x14ac:dyDescent="0.25">
      <c r="A12" s="35" t="s">
        <v>83</v>
      </c>
      <c r="B12" s="83" t="s">
        <v>63</v>
      </c>
      <c r="C12" s="151"/>
      <c r="D12" s="571"/>
      <c r="E12" s="572"/>
      <c r="F12" s="573"/>
      <c r="G12" s="571"/>
      <c r="H12" s="572"/>
      <c r="I12" s="575"/>
      <c r="J12" s="576"/>
      <c r="K12" s="572"/>
      <c r="L12" s="573"/>
      <c r="M12" s="571"/>
      <c r="N12" s="572"/>
      <c r="O12" s="575"/>
      <c r="P12" s="576"/>
      <c r="Q12" s="572"/>
      <c r="R12" s="573"/>
      <c r="S12" s="571"/>
      <c r="T12" s="572"/>
      <c r="U12" s="575"/>
      <c r="V12" s="690"/>
      <c r="W12" s="691"/>
      <c r="X12" s="692"/>
    </row>
    <row r="13" spans="1:24" ht="17.100000000000001" customHeight="1" x14ac:dyDescent="0.25">
      <c r="A13" s="35">
        <v>7</v>
      </c>
      <c r="B13" s="83" t="s">
        <v>65</v>
      </c>
      <c r="C13" s="151" t="s">
        <v>179</v>
      </c>
      <c r="D13" s="126">
        <v>132738201.02</v>
      </c>
      <c r="E13" s="127">
        <v>618118000</v>
      </c>
      <c r="F13" s="179">
        <v>0</v>
      </c>
      <c r="G13" s="130">
        <v>0</v>
      </c>
      <c r="H13" s="131">
        <v>0</v>
      </c>
      <c r="I13" s="132">
        <v>0</v>
      </c>
      <c r="J13" s="129">
        <v>0</v>
      </c>
      <c r="K13" s="131">
        <v>0</v>
      </c>
      <c r="L13" s="181">
        <v>0</v>
      </c>
      <c r="M13" s="130">
        <v>800000</v>
      </c>
      <c r="N13" s="131">
        <v>0</v>
      </c>
      <c r="O13" s="132">
        <v>0</v>
      </c>
      <c r="P13" s="129">
        <v>0</v>
      </c>
      <c r="Q13" s="131">
        <v>0</v>
      </c>
      <c r="R13" s="181">
        <v>0</v>
      </c>
      <c r="S13" s="130">
        <v>0</v>
      </c>
      <c r="T13" s="131">
        <v>540000</v>
      </c>
      <c r="U13" s="132">
        <v>0</v>
      </c>
      <c r="V13" s="129">
        <f t="shared" si="0"/>
        <v>133538201.02</v>
      </c>
      <c r="W13" s="131">
        <f t="shared" si="1"/>
        <v>618658000</v>
      </c>
      <c r="X13" s="132">
        <f t="shared" si="2"/>
        <v>0</v>
      </c>
    </row>
    <row r="14" spans="1:24" ht="16.5" customHeight="1" x14ac:dyDescent="0.25">
      <c r="A14" s="35">
        <v>8</v>
      </c>
      <c r="B14" s="83" t="s">
        <v>66</v>
      </c>
      <c r="C14" s="151" t="s">
        <v>180</v>
      </c>
      <c r="D14" s="126">
        <v>127653535.09999999</v>
      </c>
      <c r="E14" s="127">
        <v>185051275</v>
      </c>
      <c r="F14" s="179">
        <v>0</v>
      </c>
      <c r="G14" s="130">
        <v>0</v>
      </c>
      <c r="H14" s="131">
        <v>0</v>
      </c>
      <c r="I14" s="132">
        <v>0</v>
      </c>
      <c r="J14" s="129">
        <v>0</v>
      </c>
      <c r="K14" s="131">
        <v>0</v>
      </c>
      <c r="L14" s="181">
        <v>0</v>
      </c>
      <c r="M14" s="130">
        <v>0</v>
      </c>
      <c r="N14" s="131">
        <v>0</v>
      </c>
      <c r="O14" s="132">
        <v>0</v>
      </c>
      <c r="P14" s="129">
        <v>0</v>
      </c>
      <c r="Q14" s="131">
        <v>0</v>
      </c>
      <c r="R14" s="181">
        <v>0</v>
      </c>
      <c r="S14" s="130">
        <v>0</v>
      </c>
      <c r="T14" s="131">
        <v>0</v>
      </c>
      <c r="U14" s="132">
        <v>0</v>
      </c>
      <c r="V14" s="129">
        <f t="shared" si="0"/>
        <v>127653535.09999999</v>
      </c>
      <c r="W14" s="131">
        <f t="shared" si="1"/>
        <v>185051275</v>
      </c>
      <c r="X14" s="132">
        <f t="shared" si="2"/>
        <v>0</v>
      </c>
    </row>
    <row r="15" spans="1:24" ht="17.100000000000001" customHeight="1" x14ac:dyDescent="0.25">
      <c r="A15" s="35">
        <v>9</v>
      </c>
      <c r="B15" s="83" t="s">
        <v>67</v>
      </c>
      <c r="C15" s="151" t="s">
        <v>181</v>
      </c>
      <c r="D15" s="126">
        <v>0</v>
      </c>
      <c r="E15" s="127">
        <v>4500000</v>
      </c>
      <c r="F15" s="179">
        <v>0</v>
      </c>
      <c r="G15" s="130"/>
      <c r="H15" s="131"/>
      <c r="I15" s="132"/>
      <c r="J15" s="129"/>
      <c r="K15" s="131"/>
      <c r="L15" s="181"/>
      <c r="M15" s="130">
        <v>0</v>
      </c>
      <c r="N15" s="131">
        <v>0</v>
      </c>
      <c r="O15" s="132">
        <v>0</v>
      </c>
      <c r="P15" s="129">
        <v>0</v>
      </c>
      <c r="Q15" s="131">
        <v>0</v>
      </c>
      <c r="R15" s="181">
        <v>0</v>
      </c>
      <c r="S15" s="130">
        <v>0</v>
      </c>
      <c r="T15" s="131">
        <v>0</v>
      </c>
      <c r="U15" s="132">
        <v>0</v>
      </c>
      <c r="V15" s="129">
        <f t="shared" si="0"/>
        <v>0</v>
      </c>
      <c r="W15" s="131">
        <f t="shared" si="1"/>
        <v>4500000</v>
      </c>
      <c r="X15" s="132">
        <f t="shared" si="2"/>
        <v>0</v>
      </c>
    </row>
    <row r="16" spans="1:24" ht="17.100000000000001" customHeight="1" x14ac:dyDescent="0.25">
      <c r="A16" s="35">
        <v>10</v>
      </c>
      <c r="B16" s="83" t="s">
        <v>16</v>
      </c>
      <c r="C16" s="151" t="s">
        <v>178</v>
      </c>
      <c r="D16" s="126">
        <v>95305849</v>
      </c>
      <c r="E16" s="127">
        <v>0</v>
      </c>
      <c r="F16" s="179">
        <v>0</v>
      </c>
      <c r="G16" s="130"/>
      <c r="H16" s="131"/>
      <c r="I16" s="132"/>
      <c r="J16" s="129"/>
      <c r="K16" s="131"/>
      <c r="L16" s="181"/>
      <c r="M16" s="130"/>
      <c r="N16" s="131"/>
      <c r="O16" s="132"/>
      <c r="P16" s="129"/>
      <c r="Q16" s="131"/>
      <c r="R16" s="181"/>
      <c r="S16" s="130"/>
      <c r="T16" s="131"/>
      <c r="U16" s="132"/>
      <c r="V16" s="129">
        <f t="shared" si="0"/>
        <v>95305849</v>
      </c>
      <c r="W16" s="131">
        <f t="shared" si="1"/>
        <v>0</v>
      </c>
      <c r="X16" s="132">
        <f t="shared" si="2"/>
        <v>0</v>
      </c>
    </row>
    <row r="17" spans="1:24" s="45" customFormat="1" ht="17.100000000000001" customHeight="1" x14ac:dyDescent="0.2">
      <c r="B17" s="153" t="s">
        <v>68</v>
      </c>
      <c r="C17" s="154"/>
      <c r="D17" s="133">
        <f>SUM(D13,D14,D15,D16)</f>
        <v>355697585.12</v>
      </c>
      <c r="E17" s="134">
        <f t="shared" ref="E17:U17" si="4">SUM(E13,E14,E15,E16)</f>
        <v>807669275</v>
      </c>
      <c r="F17" s="137">
        <f t="shared" si="4"/>
        <v>0</v>
      </c>
      <c r="G17" s="133"/>
      <c r="H17" s="134"/>
      <c r="I17" s="135"/>
      <c r="J17" s="136"/>
      <c r="K17" s="134"/>
      <c r="L17" s="137"/>
      <c r="M17" s="133">
        <f t="shared" si="4"/>
        <v>800000</v>
      </c>
      <c r="N17" s="134">
        <f t="shared" si="4"/>
        <v>0</v>
      </c>
      <c r="O17" s="135">
        <f t="shared" si="4"/>
        <v>0</v>
      </c>
      <c r="P17" s="136">
        <f t="shared" si="4"/>
        <v>0</v>
      </c>
      <c r="Q17" s="134">
        <f t="shared" si="4"/>
        <v>0</v>
      </c>
      <c r="R17" s="137">
        <f t="shared" si="4"/>
        <v>0</v>
      </c>
      <c r="S17" s="133">
        <f t="shared" si="4"/>
        <v>0</v>
      </c>
      <c r="T17" s="134">
        <f t="shared" si="4"/>
        <v>540000</v>
      </c>
      <c r="U17" s="135">
        <f t="shared" si="4"/>
        <v>0</v>
      </c>
      <c r="V17" s="183">
        <f t="shared" si="0"/>
        <v>356497585.12</v>
      </c>
      <c r="W17" s="139">
        <f t="shared" si="1"/>
        <v>808209275</v>
      </c>
      <c r="X17" s="140">
        <f t="shared" si="2"/>
        <v>0</v>
      </c>
    </row>
    <row r="18" spans="1:24" ht="17.100000000000001" customHeight="1" x14ac:dyDescent="0.25">
      <c r="A18" s="35" t="s">
        <v>84</v>
      </c>
      <c r="B18" s="83" t="s">
        <v>89</v>
      </c>
      <c r="D18" s="571"/>
      <c r="E18" s="572"/>
      <c r="F18" s="573"/>
      <c r="G18" s="571"/>
      <c r="H18" s="572"/>
      <c r="I18" s="575"/>
      <c r="J18" s="576"/>
      <c r="K18" s="572"/>
      <c r="L18" s="573"/>
      <c r="M18" s="571"/>
      <c r="N18" s="572"/>
      <c r="O18" s="575"/>
      <c r="P18" s="576"/>
      <c r="Q18" s="572"/>
      <c r="R18" s="573"/>
      <c r="S18" s="571"/>
      <c r="T18" s="572"/>
      <c r="U18" s="575"/>
      <c r="V18" s="129">
        <f t="shared" si="0"/>
        <v>0</v>
      </c>
      <c r="W18" s="131">
        <f t="shared" si="1"/>
        <v>0</v>
      </c>
      <c r="X18" s="132">
        <f t="shared" si="2"/>
        <v>0</v>
      </c>
    </row>
    <row r="19" spans="1:24" ht="17.100000000000001" customHeight="1" x14ac:dyDescent="0.25">
      <c r="A19" s="35">
        <v>11</v>
      </c>
      <c r="B19" s="83" t="s">
        <v>191</v>
      </c>
      <c r="C19" s="151" t="s">
        <v>168</v>
      </c>
      <c r="D19" s="126">
        <v>0</v>
      </c>
      <c r="E19" s="127">
        <v>129449000</v>
      </c>
      <c r="F19" s="179">
        <v>0</v>
      </c>
      <c r="G19" s="130"/>
      <c r="H19" s="131"/>
      <c r="I19" s="132"/>
      <c r="J19" s="129"/>
      <c r="K19" s="131"/>
      <c r="L19" s="181"/>
      <c r="M19" s="130">
        <v>0</v>
      </c>
      <c r="N19" s="131">
        <v>0</v>
      </c>
      <c r="O19" s="132">
        <v>0</v>
      </c>
      <c r="P19" s="129">
        <v>0</v>
      </c>
      <c r="Q19" s="131">
        <v>0</v>
      </c>
      <c r="R19" s="181">
        <v>0</v>
      </c>
      <c r="S19" s="130">
        <v>0</v>
      </c>
      <c r="T19" s="131">
        <v>0</v>
      </c>
      <c r="U19" s="132">
        <v>0</v>
      </c>
      <c r="V19" s="129">
        <f t="shared" si="0"/>
        <v>0</v>
      </c>
      <c r="W19" s="131">
        <f t="shared" si="1"/>
        <v>129449000</v>
      </c>
      <c r="X19" s="132">
        <f t="shared" si="2"/>
        <v>0</v>
      </c>
    </row>
    <row r="20" spans="1:24" ht="17.100000000000001" customHeight="1" x14ac:dyDescent="0.25">
      <c r="A20" s="35">
        <v>12</v>
      </c>
      <c r="B20" s="83" t="s">
        <v>77</v>
      </c>
      <c r="C20" s="151" t="s">
        <v>169</v>
      </c>
      <c r="D20" s="126">
        <v>0</v>
      </c>
      <c r="E20" s="127">
        <v>0</v>
      </c>
      <c r="F20" s="179">
        <v>0</v>
      </c>
      <c r="G20" s="130"/>
      <c r="H20" s="131"/>
      <c r="I20" s="132"/>
      <c r="J20" s="129"/>
      <c r="K20" s="131"/>
      <c r="L20" s="181"/>
      <c r="M20" s="130">
        <v>0</v>
      </c>
      <c r="N20" s="131">
        <v>0</v>
      </c>
      <c r="O20" s="132">
        <v>0</v>
      </c>
      <c r="P20" s="129">
        <v>0</v>
      </c>
      <c r="Q20" s="131">
        <v>0</v>
      </c>
      <c r="R20" s="181">
        <v>0</v>
      </c>
      <c r="S20" s="130">
        <v>0</v>
      </c>
      <c r="T20" s="131">
        <v>0</v>
      </c>
      <c r="U20" s="132">
        <v>0</v>
      </c>
      <c r="V20" s="129">
        <f t="shared" si="0"/>
        <v>0</v>
      </c>
      <c r="W20" s="131">
        <f t="shared" si="1"/>
        <v>0</v>
      </c>
      <c r="X20" s="132">
        <f t="shared" si="2"/>
        <v>0</v>
      </c>
    </row>
    <row r="21" spans="1:24" ht="17.100000000000001" customHeight="1" x14ac:dyDescent="0.25">
      <c r="A21" s="35">
        <v>13</v>
      </c>
      <c r="B21" s="83" t="s">
        <v>184</v>
      </c>
      <c r="C21" s="152" t="s">
        <v>171</v>
      </c>
      <c r="D21" s="126">
        <v>20341813</v>
      </c>
      <c r="E21" s="127">
        <v>0</v>
      </c>
      <c r="F21" s="179">
        <v>0</v>
      </c>
      <c r="G21" s="130"/>
      <c r="H21" s="131"/>
      <c r="I21" s="132"/>
      <c r="J21" s="129"/>
      <c r="K21" s="131"/>
      <c r="L21" s="181"/>
      <c r="M21" s="130">
        <v>0</v>
      </c>
      <c r="N21" s="131">
        <v>0</v>
      </c>
      <c r="O21" s="132">
        <v>0</v>
      </c>
      <c r="P21" s="129">
        <v>0</v>
      </c>
      <c r="Q21" s="131">
        <v>0</v>
      </c>
      <c r="R21" s="181">
        <v>0</v>
      </c>
      <c r="S21" s="130">
        <v>0</v>
      </c>
      <c r="T21" s="131">
        <v>0</v>
      </c>
      <c r="U21" s="132">
        <v>0</v>
      </c>
      <c r="V21" s="129">
        <f t="shared" si="0"/>
        <v>20341813</v>
      </c>
      <c r="W21" s="131">
        <f t="shared" si="1"/>
        <v>0</v>
      </c>
      <c r="X21" s="132">
        <f t="shared" si="2"/>
        <v>0</v>
      </c>
    </row>
    <row r="22" spans="1:24" s="45" customFormat="1" ht="17.100000000000001" customHeight="1" x14ac:dyDescent="0.2">
      <c r="B22" s="153" t="s">
        <v>106</v>
      </c>
      <c r="C22" s="155"/>
      <c r="D22" s="133">
        <f>SUM(D19,D20,D21)</f>
        <v>20341813</v>
      </c>
      <c r="E22" s="134">
        <f t="shared" ref="E22:U22" si="5">SUM(E19,E20,E21)</f>
        <v>129449000</v>
      </c>
      <c r="F22" s="137">
        <f t="shared" si="5"/>
        <v>0</v>
      </c>
      <c r="G22" s="133">
        <f t="shared" si="5"/>
        <v>0</v>
      </c>
      <c r="H22" s="134">
        <f t="shared" si="5"/>
        <v>0</v>
      </c>
      <c r="I22" s="135">
        <f t="shared" si="5"/>
        <v>0</v>
      </c>
      <c r="J22" s="136">
        <f t="shared" si="5"/>
        <v>0</v>
      </c>
      <c r="K22" s="134">
        <f t="shared" si="5"/>
        <v>0</v>
      </c>
      <c r="L22" s="137">
        <f t="shared" si="5"/>
        <v>0</v>
      </c>
      <c r="M22" s="133">
        <f t="shared" si="5"/>
        <v>0</v>
      </c>
      <c r="N22" s="134">
        <f t="shared" si="5"/>
        <v>0</v>
      </c>
      <c r="O22" s="135">
        <f t="shared" si="5"/>
        <v>0</v>
      </c>
      <c r="P22" s="136">
        <f t="shared" si="5"/>
        <v>0</v>
      </c>
      <c r="Q22" s="134">
        <f t="shared" si="5"/>
        <v>0</v>
      </c>
      <c r="R22" s="137">
        <f t="shared" si="5"/>
        <v>0</v>
      </c>
      <c r="S22" s="133">
        <f t="shared" si="5"/>
        <v>0</v>
      </c>
      <c r="T22" s="134">
        <f t="shared" si="5"/>
        <v>0</v>
      </c>
      <c r="U22" s="135">
        <f t="shared" si="5"/>
        <v>0</v>
      </c>
      <c r="V22" s="183">
        <f t="shared" si="0"/>
        <v>20341813</v>
      </c>
      <c r="W22" s="139">
        <f t="shared" si="1"/>
        <v>129449000</v>
      </c>
      <c r="X22" s="140">
        <f t="shared" si="2"/>
        <v>0</v>
      </c>
    </row>
    <row r="23" spans="1:24" s="45" customFormat="1" ht="17.100000000000001" customHeight="1" thickBot="1" x14ac:dyDescent="0.25">
      <c r="B23" s="153" t="s">
        <v>115</v>
      </c>
      <c r="C23" s="155"/>
      <c r="D23" s="141">
        <f>SUM(D22,D17,D11)</f>
        <v>1216259205.2044401</v>
      </c>
      <c r="E23" s="142">
        <f t="shared" ref="E23:U23" si="6">SUM(E22,E17,E11)</f>
        <v>1122513876.21</v>
      </c>
      <c r="F23" s="145">
        <f t="shared" si="6"/>
        <v>0</v>
      </c>
      <c r="G23" s="141">
        <f t="shared" si="6"/>
        <v>0</v>
      </c>
      <c r="H23" s="142">
        <f t="shared" si="6"/>
        <v>0</v>
      </c>
      <c r="I23" s="143">
        <f t="shared" si="6"/>
        <v>111737995.66869999</v>
      </c>
      <c r="J23" s="144">
        <f t="shared" si="6"/>
        <v>145939764.75999999</v>
      </c>
      <c r="K23" s="142">
        <f t="shared" si="6"/>
        <v>0</v>
      </c>
      <c r="L23" s="145">
        <f t="shared" si="6"/>
        <v>0</v>
      </c>
      <c r="M23" s="141">
        <f t="shared" si="6"/>
        <v>22371942.539999999</v>
      </c>
      <c r="N23" s="142">
        <f t="shared" si="6"/>
        <v>631000</v>
      </c>
      <c r="O23" s="143">
        <f t="shared" si="6"/>
        <v>0</v>
      </c>
      <c r="P23" s="144">
        <f t="shared" si="6"/>
        <v>244510623.56919998</v>
      </c>
      <c r="Q23" s="142">
        <f t="shared" si="6"/>
        <v>22854591.710000001</v>
      </c>
      <c r="R23" s="145">
        <f t="shared" si="6"/>
        <v>0</v>
      </c>
      <c r="S23" s="141">
        <f t="shared" si="6"/>
        <v>0</v>
      </c>
      <c r="T23" s="142">
        <f t="shared" si="6"/>
        <v>39348702.82</v>
      </c>
      <c r="U23" s="143">
        <f t="shared" si="6"/>
        <v>0</v>
      </c>
      <c r="V23" s="184">
        <f t="shared" si="0"/>
        <v>1629081536.0736401</v>
      </c>
      <c r="W23" s="146">
        <f t="shared" si="1"/>
        <v>1185348170.74</v>
      </c>
      <c r="X23" s="147">
        <f t="shared" si="2"/>
        <v>111737995.66869999</v>
      </c>
    </row>
    <row r="25" spans="1:24" ht="12.75" customHeight="1" x14ac:dyDescent="0.25">
      <c r="B25" s="97"/>
      <c r="C25" s="97"/>
      <c r="D25" s="178"/>
      <c r="E25" s="178"/>
      <c r="F25" s="705"/>
      <c r="G25" s="705"/>
      <c r="H25" s="98"/>
      <c r="I25" s="100"/>
      <c r="J25" s="100"/>
      <c r="K25" s="98"/>
      <c r="L25" s="100"/>
      <c r="M25" s="100"/>
      <c r="N25" s="98"/>
      <c r="O25" s="100"/>
      <c r="P25" s="100"/>
      <c r="Q25" s="98"/>
      <c r="R25" s="100"/>
      <c r="S25" s="100"/>
      <c r="T25" s="98"/>
      <c r="U25" s="100"/>
      <c r="V25" s="100"/>
      <c r="W25" s="101"/>
    </row>
    <row r="26" spans="1:24" ht="12.75" customHeight="1" x14ac:dyDescent="0.25">
      <c r="B26" s="97"/>
      <c r="C26" s="99"/>
      <c r="D26" s="178"/>
      <c r="E26" s="178"/>
      <c r="F26" s="705"/>
      <c r="G26" s="705"/>
      <c r="H26" s="98"/>
      <c r="I26" s="100"/>
      <c r="J26" s="100"/>
      <c r="K26" s="98"/>
      <c r="L26" s="100"/>
      <c r="M26" s="100"/>
      <c r="N26" s="98"/>
      <c r="O26" s="100"/>
      <c r="P26" s="100"/>
      <c r="Q26" s="98"/>
      <c r="R26" s="100"/>
      <c r="S26" s="100"/>
      <c r="T26" s="98"/>
      <c r="U26" s="100"/>
      <c r="V26" s="100"/>
      <c r="W26" s="100"/>
    </row>
    <row r="27" spans="1:24" x14ac:dyDescent="0.25">
      <c r="B27" s="97"/>
      <c r="C27" s="99"/>
      <c r="D27" s="178"/>
      <c r="E27" s="178"/>
      <c r="F27" s="177"/>
      <c r="G27" s="97"/>
      <c r="H27" s="98"/>
      <c r="I27" s="100"/>
      <c r="J27" s="100"/>
      <c r="K27" s="98"/>
      <c r="L27" s="100"/>
      <c r="M27" s="100"/>
      <c r="N27" s="98"/>
      <c r="O27" s="100"/>
      <c r="P27" s="100"/>
      <c r="Q27" s="98"/>
      <c r="R27" s="100"/>
      <c r="S27" s="100"/>
      <c r="T27" s="98"/>
      <c r="U27" s="100"/>
      <c r="V27" s="100"/>
      <c r="W27" s="101"/>
    </row>
    <row r="28" spans="1:24" x14ac:dyDescent="0.25">
      <c r="B28" s="97"/>
      <c r="C28" s="99"/>
      <c r="D28" s="178"/>
      <c r="E28" s="178"/>
      <c r="F28" s="177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1"/>
    </row>
    <row r="29" spans="1:24" x14ac:dyDescent="0.25">
      <c r="B29" s="97"/>
      <c r="C29" s="99"/>
      <c r="D29" s="178"/>
      <c r="E29" s="178"/>
      <c r="F29" s="177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1"/>
    </row>
    <row r="30" spans="1:24" x14ac:dyDescent="0.25">
      <c r="B30" s="97"/>
      <c r="C30" s="99"/>
      <c r="D30" s="178"/>
      <c r="E30" s="178"/>
      <c r="F30" s="177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1"/>
    </row>
    <row r="31" spans="1:24" x14ac:dyDescent="0.25">
      <c r="B31" s="99" t="s">
        <v>162</v>
      </c>
      <c r="C31" s="99"/>
      <c r="D31" s="178"/>
      <c r="E31" s="178"/>
      <c r="F31" s="177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1"/>
    </row>
    <row r="32" spans="1:24" x14ac:dyDescent="0.25">
      <c r="B32" s="99" t="s">
        <v>311</v>
      </c>
      <c r="C32" s="99"/>
      <c r="D32" s="178"/>
      <c r="E32" s="178"/>
      <c r="F32" s="177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1"/>
    </row>
    <row r="33" spans="2:2" x14ac:dyDescent="0.25">
      <c r="B33" s="165"/>
    </row>
  </sheetData>
  <mergeCells count="35">
    <mergeCell ref="F25:G25"/>
    <mergeCell ref="F26:G26"/>
    <mergeCell ref="P18:R18"/>
    <mergeCell ref="S18:U18"/>
    <mergeCell ref="J12:L12"/>
    <mergeCell ref="D18:F18"/>
    <mergeCell ref="G18:I18"/>
    <mergeCell ref="J18:L18"/>
    <mergeCell ref="M18:O18"/>
    <mergeCell ref="M12:O12"/>
    <mergeCell ref="P12:R12"/>
    <mergeCell ref="S12:U12"/>
    <mergeCell ref="V1:X1"/>
    <mergeCell ref="D2:F2"/>
    <mergeCell ref="G2:I2"/>
    <mergeCell ref="J2:L2"/>
    <mergeCell ref="M2:O2"/>
    <mergeCell ref="P2:R2"/>
    <mergeCell ref="S2:U2"/>
    <mergeCell ref="V2:X2"/>
    <mergeCell ref="D1:F1"/>
    <mergeCell ref="G1:I1"/>
    <mergeCell ref="J1:L1"/>
    <mergeCell ref="M1:O1"/>
    <mergeCell ref="P1:R1"/>
    <mergeCell ref="S1:U1"/>
    <mergeCell ref="V12:X12"/>
    <mergeCell ref="D4:F4"/>
    <mergeCell ref="G4:I4"/>
    <mergeCell ref="J4:L4"/>
    <mergeCell ref="M4:O4"/>
    <mergeCell ref="P4:R4"/>
    <mergeCell ref="S4:U4"/>
    <mergeCell ref="D12:F12"/>
    <mergeCell ref="G12:I12"/>
  </mergeCells>
  <printOptions horizontalCentered="1" headings="1" gridLines="1"/>
  <pageMargins left="0" right="0" top="0.9055118110236221" bottom="0" header="0.51704545454545459" footer="0.31496062992125984"/>
  <pageSetup paperSize="9" scale="65" orientation="landscape" r:id="rId1"/>
  <headerFooter alignWithMargins="0">
    <oddHeader>&amp;C&amp;"Arial,Félkövér"&amp;11VÉSZTŐ VÁROS ÖNKORMÁNYZATA ÉS INTÉZÉMÉNYEI KIADÁSAI KÖTELEZŐ-, ÖNKÉNT VÁLLALT-, ÉS ÁLLAMIGAZGATÁSI FELADATOK SZERINTI BONTÁSBAN2017 ÉV&amp;R3/A. melléklet a ......./20........(..........) önkormányzati rendelethezAdatok E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M399"/>
  <sheetViews>
    <sheetView showGridLines="0" view="pageLayout" topLeftCell="A397" zoomScale="70" zoomScalePageLayoutView="70" workbookViewId="0">
      <selection activeCell="O369" sqref="O369"/>
    </sheetView>
  </sheetViews>
  <sheetFormatPr defaultColWidth="4.28515625" defaultRowHeight="15" x14ac:dyDescent="0.25"/>
  <cols>
    <col min="1" max="1" width="4.85546875" style="51" customWidth="1"/>
    <col min="2" max="2" width="31.5703125" style="83" customWidth="1"/>
    <col min="3" max="3" width="6.7109375" style="197" bestFit="1" customWidth="1"/>
    <col min="4" max="5" width="9" style="158" bestFit="1" customWidth="1"/>
    <col min="6" max="6" width="7.85546875" style="159" bestFit="1" customWidth="1"/>
    <col min="7" max="7" width="9" style="34" bestFit="1" customWidth="1"/>
    <col min="8" max="8" width="7.85546875" style="34" bestFit="1" customWidth="1"/>
    <col min="9" max="9" width="6.7109375" style="34" bestFit="1" customWidth="1"/>
    <col min="10" max="12" width="7.85546875" style="34" bestFit="1" customWidth="1"/>
    <col min="13" max="14" width="9" style="34" bestFit="1" customWidth="1"/>
    <col min="15" max="15" width="7.85546875" style="34" bestFit="1" customWidth="1"/>
    <col min="16" max="17" width="9" style="34" bestFit="1" customWidth="1"/>
    <col min="18" max="18" width="7.85546875" style="34" bestFit="1" customWidth="1"/>
    <col min="19" max="19" width="9" style="34" bestFit="1" customWidth="1"/>
    <col min="20" max="20" width="7.85546875" style="34" bestFit="1" customWidth="1"/>
    <col min="21" max="21" width="6.7109375" style="34" bestFit="1" customWidth="1"/>
    <col min="22" max="22" width="8" style="34" bestFit="1" customWidth="1"/>
    <col min="23" max="23" width="8" style="35" bestFit="1" customWidth="1"/>
    <col min="24" max="24" width="5.42578125" style="35" bestFit="1" customWidth="1"/>
    <col min="25" max="25" width="7.85546875" style="35" bestFit="1" customWidth="1"/>
    <col min="26" max="27" width="6.7109375" style="35" bestFit="1" customWidth="1"/>
    <col min="28" max="29" width="9" style="35" bestFit="1" customWidth="1"/>
    <col min="30" max="30" width="7.85546875" style="35" bestFit="1" customWidth="1"/>
    <col min="31" max="31" width="9" style="35" bestFit="1" customWidth="1"/>
    <col min="32" max="16384" width="4.28515625" style="35"/>
  </cols>
  <sheetData>
    <row r="1" spans="1:33" s="153" customFormat="1" ht="15" customHeight="1" thickBot="1" x14ac:dyDescent="0.25">
      <c r="A1" s="156"/>
      <c r="C1" s="149"/>
      <c r="D1" s="741" t="s">
        <v>85</v>
      </c>
      <c r="E1" s="734"/>
      <c r="F1" s="734"/>
      <c r="G1" s="734"/>
      <c r="H1" s="734"/>
      <c r="I1" s="734"/>
      <c r="J1" s="734"/>
      <c r="K1" s="734"/>
      <c r="L1" s="734"/>
      <c r="M1" s="734"/>
      <c r="N1" s="734"/>
      <c r="O1" s="734"/>
      <c r="P1" s="734"/>
      <c r="Q1" s="734"/>
      <c r="R1" s="734"/>
      <c r="S1" s="734"/>
      <c r="T1" s="734"/>
      <c r="U1" s="742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</row>
    <row r="2" spans="1:33" s="153" customFormat="1" ht="60" customHeight="1" x14ac:dyDescent="0.2">
      <c r="A2" s="156"/>
      <c r="C2" s="194" t="s">
        <v>334</v>
      </c>
      <c r="D2" s="604" t="s">
        <v>249</v>
      </c>
      <c r="E2" s="604"/>
      <c r="F2" s="605"/>
      <c r="G2" s="606" t="s">
        <v>250</v>
      </c>
      <c r="H2" s="604"/>
      <c r="I2" s="607"/>
      <c r="J2" s="608" t="s">
        <v>251</v>
      </c>
      <c r="K2" s="604"/>
      <c r="L2" s="605"/>
      <c r="M2" s="639" t="s">
        <v>252</v>
      </c>
      <c r="N2" s="610"/>
      <c r="O2" s="640"/>
      <c r="P2" s="608" t="s">
        <v>253</v>
      </c>
      <c r="Q2" s="604"/>
      <c r="R2" s="605"/>
      <c r="S2" s="639" t="s">
        <v>254</v>
      </c>
      <c r="T2" s="610"/>
      <c r="U2" s="640"/>
    </row>
    <row r="3" spans="1:33" s="153" customFormat="1" ht="84" customHeight="1" x14ac:dyDescent="0.2">
      <c r="A3" s="156"/>
      <c r="C3" s="195" t="s">
        <v>124</v>
      </c>
      <c r="D3" s="617" t="s">
        <v>342</v>
      </c>
      <c r="E3" s="598"/>
      <c r="F3" s="649"/>
      <c r="G3" s="599" t="s">
        <v>335</v>
      </c>
      <c r="H3" s="598"/>
      <c r="I3" s="598"/>
      <c r="J3" s="599" t="s">
        <v>336</v>
      </c>
      <c r="K3" s="598"/>
      <c r="L3" s="649"/>
      <c r="M3" s="599" t="s">
        <v>368</v>
      </c>
      <c r="N3" s="598"/>
      <c r="O3" s="649"/>
      <c r="P3" s="599" t="s">
        <v>338</v>
      </c>
      <c r="Q3" s="598"/>
      <c r="R3" s="649"/>
      <c r="S3" s="599" t="s">
        <v>369</v>
      </c>
      <c r="T3" s="598"/>
      <c r="U3" s="649"/>
    </row>
    <row r="4" spans="1:33" s="153" customFormat="1" ht="85.5" customHeight="1" x14ac:dyDescent="0.2">
      <c r="A4" s="148" t="s">
        <v>40</v>
      </c>
      <c r="B4" s="149" t="s">
        <v>124</v>
      </c>
      <c r="C4" s="194" t="s">
        <v>142</v>
      </c>
      <c r="D4" s="225" t="s">
        <v>159</v>
      </c>
      <c r="E4" s="225" t="s">
        <v>160</v>
      </c>
      <c r="F4" s="241" t="s">
        <v>161</v>
      </c>
      <c r="G4" s="230" t="s">
        <v>159</v>
      </c>
      <c r="H4" s="228" t="s">
        <v>160</v>
      </c>
      <c r="I4" s="231" t="s">
        <v>161</v>
      </c>
      <c r="J4" s="227" t="s">
        <v>159</v>
      </c>
      <c r="K4" s="228" t="s">
        <v>160</v>
      </c>
      <c r="L4" s="229" t="s">
        <v>161</v>
      </c>
      <c r="M4" s="232" t="s">
        <v>159</v>
      </c>
      <c r="N4" s="233" t="s">
        <v>160</v>
      </c>
      <c r="O4" s="234" t="s">
        <v>161</v>
      </c>
      <c r="P4" s="227" t="s">
        <v>159</v>
      </c>
      <c r="Q4" s="228" t="s">
        <v>160</v>
      </c>
      <c r="R4" s="229" t="s">
        <v>161</v>
      </c>
      <c r="S4" s="232" t="s">
        <v>159</v>
      </c>
      <c r="T4" s="233" t="s">
        <v>160</v>
      </c>
      <c r="U4" s="234" t="s">
        <v>161</v>
      </c>
    </row>
    <row r="5" spans="1:33" ht="28.5" customHeight="1" x14ac:dyDescent="0.25">
      <c r="A5" s="35" t="s">
        <v>54</v>
      </c>
      <c r="B5" s="83" t="s">
        <v>56</v>
      </c>
      <c r="D5" s="708"/>
      <c r="E5" s="708"/>
      <c r="F5" s="709"/>
      <c r="G5" s="710"/>
      <c r="H5" s="708"/>
      <c r="I5" s="711"/>
      <c r="J5" s="721"/>
      <c r="K5" s="708"/>
      <c r="L5" s="709"/>
      <c r="M5" s="710"/>
      <c r="N5" s="708"/>
      <c r="O5" s="711"/>
      <c r="P5" s="721"/>
      <c r="Q5" s="708"/>
      <c r="R5" s="709"/>
      <c r="S5" s="710"/>
      <c r="T5" s="708"/>
      <c r="U5" s="711"/>
      <c r="V5" s="35"/>
    </row>
    <row r="6" spans="1:33" ht="17.100000000000001" customHeight="1" x14ac:dyDescent="0.25">
      <c r="A6" s="35">
        <v>1</v>
      </c>
      <c r="B6" s="83" t="s">
        <v>2</v>
      </c>
      <c r="C6" s="196" t="s">
        <v>172</v>
      </c>
      <c r="D6" s="127">
        <v>17959752</v>
      </c>
      <c r="E6" s="127">
        <v>1495750</v>
      </c>
      <c r="F6" s="179">
        <v>0</v>
      </c>
      <c r="G6" s="126">
        <v>0</v>
      </c>
      <c r="H6" s="127">
        <v>0</v>
      </c>
      <c r="I6" s="128">
        <v>0</v>
      </c>
      <c r="J6" s="186">
        <v>0</v>
      </c>
      <c r="K6" s="127">
        <v>0</v>
      </c>
      <c r="L6" s="179">
        <v>0</v>
      </c>
      <c r="M6" s="126">
        <v>0</v>
      </c>
      <c r="N6" s="127">
        <v>0</v>
      </c>
      <c r="O6" s="128">
        <v>0</v>
      </c>
      <c r="P6" s="186">
        <v>0</v>
      </c>
      <c r="Q6" s="127">
        <v>0</v>
      </c>
      <c r="R6" s="179">
        <v>0</v>
      </c>
      <c r="S6" s="126">
        <v>0</v>
      </c>
      <c r="T6" s="127">
        <v>0</v>
      </c>
      <c r="U6" s="128">
        <v>0</v>
      </c>
      <c r="V6" s="35"/>
    </row>
    <row r="7" spans="1:33" ht="35.25" customHeight="1" x14ac:dyDescent="0.25">
      <c r="A7" s="35">
        <v>2</v>
      </c>
      <c r="B7" s="83" t="s">
        <v>58</v>
      </c>
      <c r="C7" s="196" t="s">
        <v>173</v>
      </c>
      <c r="D7" s="127">
        <v>3969355.0397999999</v>
      </c>
      <c r="E7" s="127">
        <v>329065</v>
      </c>
      <c r="F7" s="179">
        <v>0</v>
      </c>
      <c r="G7" s="126">
        <v>0</v>
      </c>
      <c r="H7" s="127">
        <v>0</v>
      </c>
      <c r="I7" s="128">
        <v>0</v>
      </c>
      <c r="J7" s="186">
        <v>0</v>
      </c>
      <c r="K7" s="127">
        <v>0</v>
      </c>
      <c r="L7" s="179">
        <v>0</v>
      </c>
      <c r="M7" s="126">
        <v>0</v>
      </c>
      <c r="N7" s="127">
        <v>0</v>
      </c>
      <c r="O7" s="128">
        <v>0</v>
      </c>
      <c r="P7" s="186">
        <v>0</v>
      </c>
      <c r="Q7" s="127">
        <v>0</v>
      </c>
      <c r="R7" s="179">
        <v>0</v>
      </c>
      <c r="S7" s="126">
        <v>0</v>
      </c>
      <c r="T7" s="127">
        <v>0</v>
      </c>
      <c r="U7" s="128">
        <v>0</v>
      </c>
      <c r="V7" s="35"/>
    </row>
    <row r="8" spans="1:33" ht="17.100000000000001" customHeight="1" x14ac:dyDescent="0.25">
      <c r="A8" s="35">
        <v>3</v>
      </c>
      <c r="B8" s="83" t="s">
        <v>3</v>
      </c>
      <c r="C8" s="196" t="s">
        <v>175</v>
      </c>
      <c r="D8" s="127">
        <v>761591</v>
      </c>
      <c r="E8" s="127">
        <v>0</v>
      </c>
      <c r="F8" s="179">
        <v>0</v>
      </c>
      <c r="G8" s="126">
        <v>2113369</v>
      </c>
      <c r="H8" s="127">
        <v>0</v>
      </c>
      <c r="I8" s="128">
        <v>0</v>
      </c>
      <c r="J8" s="186">
        <v>0</v>
      </c>
      <c r="K8" s="127">
        <v>563600</v>
      </c>
      <c r="L8" s="179">
        <v>0</v>
      </c>
      <c r="M8" s="126">
        <v>0</v>
      </c>
      <c r="N8" s="127">
        <v>16633346.210000001</v>
      </c>
      <c r="O8" s="128">
        <v>0</v>
      </c>
      <c r="P8" s="186">
        <v>0</v>
      </c>
      <c r="Q8" s="127">
        <v>0</v>
      </c>
      <c r="R8" s="179">
        <v>0</v>
      </c>
      <c r="S8" s="126">
        <v>536000</v>
      </c>
      <c r="T8" s="127">
        <v>0</v>
      </c>
      <c r="U8" s="128">
        <v>0</v>
      </c>
      <c r="V8" s="35"/>
    </row>
    <row r="9" spans="1:33" ht="17.100000000000001" customHeight="1" x14ac:dyDescent="0.25">
      <c r="A9" s="35">
        <v>4</v>
      </c>
      <c r="B9" s="83" t="s">
        <v>52</v>
      </c>
      <c r="C9" s="196" t="s">
        <v>176</v>
      </c>
      <c r="D9" s="127">
        <v>0</v>
      </c>
      <c r="E9" s="127">
        <v>0</v>
      </c>
      <c r="F9" s="179">
        <v>0</v>
      </c>
      <c r="G9" s="126">
        <v>0</v>
      </c>
      <c r="H9" s="127">
        <v>0</v>
      </c>
      <c r="I9" s="128">
        <v>0</v>
      </c>
      <c r="J9" s="186">
        <v>0</v>
      </c>
      <c r="K9" s="127">
        <v>0</v>
      </c>
      <c r="L9" s="179">
        <v>0</v>
      </c>
      <c r="M9" s="126">
        <v>0</v>
      </c>
      <c r="N9" s="127">
        <v>0</v>
      </c>
      <c r="O9" s="128">
        <v>0</v>
      </c>
      <c r="P9" s="186">
        <v>0</v>
      </c>
      <c r="Q9" s="127">
        <v>0</v>
      </c>
      <c r="R9" s="179">
        <v>0</v>
      </c>
      <c r="S9" s="126">
        <v>0</v>
      </c>
      <c r="T9" s="127">
        <v>0</v>
      </c>
      <c r="U9" s="128">
        <v>0</v>
      </c>
      <c r="V9" s="35"/>
    </row>
    <row r="10" spans="1:33" ht="17.100000000000001" customHeight="1" x14ac:dyDescent="0.25">
      <c r="A10" s="35">
        <v>5</v>
      </c>
      <c r="B10" s="83" t="s">
        <v>59</v>
      </c>
      <c r="C10" s="196" t="s">
        <v>177</v>
      </c>
      <c r="D10" s="127">
        <v>0</v>
      </c>
      <c r="E10" s="127">
        <v>0</v>
      </c>
      <c r="F10" s="179">
        <v>0</v>
      </c>
      <c r="G10" s="126">
        <v>0</v>
      </c>
      <c r="H10" s="127">
        <v>0</v>
      </c>
      <c r="I10" s="128">
        <v>0</v>
      </c>
      <c r="J10" s="186">
        <v>0</v>
      </c>
      <c r="K10" s="127">
        <v>0</v>
      </c>
      <c r="L10" s="179">
        <v>0</v>
      </c>
      <c r="M10" s="126">
        <v>0</v>
      </c>
      <c r="N10" s="127">
        <v>0</v>
      </c>
      <c r="O10" s="128">
        <v>0</v>
      </c>
      <c r="P10" s="186">
        <v>0</v>
      </c>
      <c r="Q10" s="127">
        <v>0</v>
      </c>
      <c r="R10" s="179">
        <v>0</v>
      </c>
      <c r="S10" s="126">
        <v>0</v>
      </c>
      <c r="T10" s="127">
        <v>0</v>
      </c>
      <c r="U10" s="128">
        <v>0</v>
      </c>
      <c r="V10" s="35"/>
    </row>
    <row r="11" spans="1:33" ht="17.100000000000001" customHeight="1" x14ac:dyDescent="0.25">
      <c r="A11" s="35">
        <v>6</v>
      </c>
      <c r="B11" s="83" t="s">
        <v>110</v>
      </c>
      <c r="C11" s="197" t="s">
        <v>178</v>
      </c>
      <c r="D11" s="127">
        <v>0</v>
      </c>
      <c r="E11" s="127">
        <v>0</v>
      </c>
      <c r="F11" s="179">
        <v>0</v>
      </c>
      <c r="G11" s="126">
        <v>0</v>
      </c>
      <c r="H11" s="127">
        <v>0</v>
      </c>
      <c r="I11" s="128">
        <v>0</v>
      </c>
      <c r="J11" s="186">
        <v>0</v>
      </c>
      <c r="K11" s="127">
        <v>0</v>
      </c>
      <c r="L11" s="179">
        <v>0</v>
      </c>
      <c r="M11" s="126">
        <v>0</v>
      </c>
      <c r="N11" s="127">
        <v>0</v>
      </c>
      <c r="O11" s="128">
        <v>0</v>
      </c>
      <c r="P11" s="186">
        <v>0</v>
      </c>
      <c r="Q11" s="127">
        <v>0</v>
      </c>
      <c r="R11" s="179">
        <v>0</v>
      </c>
      <c r="S11" s="126">
        <v>0</v>
      </c>
      <c r="T11" s="127">
        <v>0</v>
      </c>
      <c r="U11" s="128">
        <v>0</v>
      </c>
      <c r="V11" s="35"/>
    </row>
    <row r="12" spans="1:33" s="45" customFormat="1" ht="17.100000000000001" customHeight="1" x14ac:dyDescent="0.2">
      <c r="B12" s="153" t="s">
        <v>60</v>
      </c>
      <c r="C12" s="198"/>
      <c r="D12" s="134">
        <f t="shared" ref="D12:U12" si="0">SUM(D6:D10)</f>
        <v>22690698.039799999</v>
      </c>
      <c r="E12" s="134">
        <f t="shared" si="0"/>
        <v>1824815</v>
      </c>
      <c r="F12" s="137">
        <f t="shared" si="0"/>
        <v>0</v>
      </c>
      <c r="G12" s="133">
        <f t="shared" si="0"/>
        <v>2113369</v>
      </c>
      <c r="H12" s="134">
        <f t="shared" si="0"/>
        <v>0</v>
      </c>
      <c r="I12" s="135">
        <f t="shared" si="0"/>
        <v>0</v>
      </c>
      <c r="J12" s="136">
        <f t="shared" si="0"/>
        <v>0</v>
      </c>
      <c r="K12" s="134">
        <f t="shared" si="0"/>
        <v>563600</v>
      </c>
      <c r="L12" s="137">
        <f t="shared" si="0"/>
        <v>0</v>
      </c>
      <c r="M12" s="133">
        <f t="shared" si="0"/>
        <v>0</v>
      </c>
      <c r="N12" s="134">
        <f t="shared" si="0"/>
        <v>16633346.210000001</v>
      </c>
      <c r="O12" s="135">
        <f t="shared" si="0"/>
        <v>0</v>
      </c>
      <c r="P12" s="136">
        <f t="shared" si="0"/>
        <v>0</v>
      </c>
      <c r="Q12" s="134">
        <f t="shared" si="0"/>
        <v>0</v>
      </c>
      <c r="R12" s="137">
        <f t="shared" si="0"/>
        <v>0</v>
      </c>
      <c r="S12" s="133">
        <f t="shared" si="0"/>
        <v>536000</v>
      </c>
      <c r="T12" s="134">
        <f t="shared" si="0"/>
        <v>0</v>
      </c>
      <c r="U12" s="135">
        <f t="shared" si="0"/>
        <v>0</v>
      </c>
    </row>
    <row r="13" spans="1:33" ht="28.5" customHeight="1" x14ac:dyDescent="0.25">
      <c r="A13" s="35" t="s">
        <v>83</v>
      </c>
      <c r="B13" s="83" t="s">
        <v>63</v>
      </c>
      <c r="C13" s="196"/>
      <c r="D13" s="572"/>
      <c r="E13" s="572"/>
      <c r="F13" s="573"/>
      <c r="G13" s="571"/>
      <c r="H13" s="572"/>
      <c r="I13" s="575"/>
      <c r="J13" s="576"/>
      <c r="K13" s="572"/>
      <c r="L13" s="573"/>
      <c r="M13" s="571"/>
      <c r="N13" s="572"/>
      <c r="O13" s="575"/>
      <c r="P13" s="576"/>
      <c r="Q13" s="572"/>
      <c r="R13" s="573"/>
      <c r="S13" s="571"/>
      <c r="T13" s="572"/>
      <c r="U13" s="575"/>
      <c r="V13" s="35"/>
    </row>
    <row r="14" spans="1:33" ht="17.100000000000001" customHeight="1" x14ac:dyDescent="0.25">
      <c r="A14" s="35">
        <v>7</v>
      </c>
      <c r="B14" s="83" t="s">
        <v>65</v>
      </c>
      <c r="C14" s="196" t="s">
        <v>179</v>
      </c>
      <c r="D14" s="127">
        <v>12700000</v>
      </c>
      <c r="E14" s="127">
        <v>0</v>
      </c>
      <c r="F14" s="179">
        <v>0</v>
      </c>
      <c r="G14" s="126">
        <v>0</v>
      </c>
      <c r="H14" s="127">
        <v>0</v>
      </c>
      <c r="I14" s="128">
        <v>0</v>
      </c>
      <c r="J14" s="186">
        <v>0</v>
      </c>
      <c r="K14" s="127">
        <v>3088000</v>
      </c>
      <c r="L14" s="179">
        <v>0</v>
      </c>
      <c r="M14" s="126">
        <v>0</v>
      </c>
      <c r="N14" s="127">
        <v>0</v>
      </c>
      <c r="O14" s="128">
        <v>0</v>
      </c>
      <c r="P14" s="186">
        <v>0</v>
      </c>
      <c r="Q14" s="127">
        <v>0</v>
      </c>
      <c r="R14" s="179">
        <v>0</v>
      </c>
      <c r="S14" s="126">
        <v>0</v>
      </c>
      <c r="T14" s="127">
        <v>0</v>
      </c>
      <c r="U14" s="128">
        <v>0</v>
      </c>
      <c r="V14" s="35"/>
    </row>
    <row r="15" spans="1:33" ht="16.5" customHeight="1" x14ac:dyDescent="0.25">
      <c r="A15" s="35">
        <v>8</v>
      </c>
      <c r="B15" s="83" t="s">
        <v>66</v>
      </c>
      <c r="C15" s="196" t="s">
        <v>180</v>
      </c>
      <c r="D15" s="127">
        <v>6350000</v>
      </c>
      <c r="E15" s="127">
        <v>0</v>
      </c>
      <c r="F15" s="179">
        <v>0</v>
      </c>
      <c r="G15" s="126">
        <v>0</v>
      </c>
      <c r="H15" s="127">
        <v>0</v>
      </c>
      <c r="I15" s="128">
        <v>0</v>
      </c>
      <c r="J15" s="186">
        <v>0</v>
      </c>
      <c r="K15" s="127">
        <v>0</v>
      </c>
      <c r="L15" s="179">
        <v>0</v>
      </c>
      <c r="M15" s="126">
        <v>0</v>
      </c>
      <c r="N15" s="127">
        <v>0</v>
      </c>
      <c r="O15" s="128">
        <v>0</v>
      </c>
      <c r="P15" s="186">
        <v>0</v>
      </c>
      <c r="Q15" s="127">
        <v>0</v>
      </c>
      <c r="R15" s="179">
        <v>0</v>
      </c>
      <c r="S15" s="126">
        <v>0</v>
      </c>
      <c r="T15" s="127">
        <v>0</v>
      </c>
      <c r="U15" s="128">
        <v>0</v>
      </c>
      <c r="V15" s="35"/>
    </row>
    <row r="16" spans="1:33" ht="17.100000000000001" customHeight="1" x14ac:dyDescent="0.25">
      <c r="A16" s="35">
        <v>9</v>
      </c>
      <c r="B16" s="83" t="s">
        <v>67</v>
      </c>
      <c r="C16" s="196" t="s">
        <v>181</v>
      </c>
      <c r="D16" s="127">
        <v>0</v>
      </c>
      <c r="E16" s="127">
        <v>0</v>
      </c>
      <c r="F16" s="179">
        <v>0</v>
      </c>
      <c r="G16" s="126">
        <v>0</v>
      </c>
      <c r="H16" s="127">
        <v>0</v>
      </c>
      <c r="I16" s="128">
        <v>0</v>
      </c>
      <c r="J16" s="186">
        <v>0</v>
      </c>
      <c r="K16" s="127">
        <v>0</v>
      </c>
      <c r="L16" s="179">
        <v>0</v>
      </c>
      <c r="M16" s="126">
        <v>0</v>
      </c>
      <c r="N16" s="127">
        <v>0</v>
      </c>
      <c r="O16" s="128">
        <v>0</v>
      </c>
      <c r="P16" s="186">
        <v>0</v>
      </c>
      <c r="Q16" s="127">
        <v>0</v>
      </c>
      <c r="R16" s="179">
        <v>0</v>
      </c>
      <c r="S16" s="126">
        <v>0</v>
      </c>
      <c r="T16" s="127">
        <v>0</v>
      </c>
      <c r="U16" s="128">
        <v>0</v>
      </c>
      <c r="V16" s="35"/>
    </row>
    <row r="17" spans="1:33" ht="17.100000000000001" customHeight="1" x14ac:dyDescent="0.25">
      <c r="A17" s="35">
        <v>10</v>
      </c>
      <c r="B17" s="83" t="s">
        <v>16</v>
      </c>
      <c r="C17" s="196" t="s">
        <v>178</v>
      </c>
      <c r="D17" s="127">
        <v>0</v>
      </c>
      <c r="E17" s="127">
        <v>0</v>
      </c>
      <c r="F17" s="179">
        <v>0</v>
      </c>
      <c r="G17" s="126">
        <v>0</v>
      </c>
      <c r="H17" s="127">
        <v>0</v>
      </c>
      <c r="I17" s="128">
        <v>0</v>
      </c>
      <c r="J17" s="186">
        <v>0</v>
      </c>
      <c r="K17" s="127">
        <v>0</v>
      </c>
      <c r="L17" s="179">
        <v>0</v>
      </c>
      <c r="M17" s="126">
        <v>0</v>
      </c>
      <c r="N17" s="127">
        <v>0</v>
      </c>
      <c r="O17" s="128">
        <v>0</v>
      </c>
      <c r="P17" s="186">
        <v>0</v>
      </c>
      <c r="Q17" s="127">
        <v>0</v>
      </c>
      <c r="R17" s="179">
        <v>0</v>
      </c>
      <c r="S17" s="126">
        <v>0</v>
      </c>
      <c r="T17" s="127">
        <v>0</v>
      </c>
      <c r="U17" s="128">
        <v>0</v>
      </c>
      <c r="V17" s="35"/>
    </row>
    <row r="18" spans="1:33" s="45" customFormat="1" ht="17.100000000000001" customHeight="1" x14ac:dyDescent="0.2">
      <c r="B18" s="153" t="s">
        <v>68</v>
      </c>
      <c r="C18" s="198"/>
      <c r="D18" s="134">
        <f t="shared" ref="D18:U18" si="1">SUM(D14,D15,D16,D17)</f>
        <v>19050000</v>
      </c>
      <c r="E18" s="134">
        <f t="shared" si="1"/>
        <v>0</v>
      </c>
      <c r="F18" s="137">
        <f t="shared" si="1"/>
        <v>0</v>
      </c>
      <c r="G18" s="133">
        <f t="shared" si="1"/>
        <v>0</v>
      </c>
      <c r="H18" s="134">
        <f t="shared" si="1"/>
        <v>0</v>
      </c>
      <c r="I18" s="135">
        <f t="shared" si="1"/>
        <v>0</v>
      </c>
      <c r="J18" s="136">
        <f t="shared" si="1"/>
        <v>0</v>
      </c>
      <c r="K18" s="134">
        <f t="shared" si="1"/>
        <v>3088000</v>
      </c>
      <c r="L18" s="137">
        <f t="shared" si="1"/>
        <v>0</v>
      </c>
      <c r="M18" s="133">
        <f t="shared" si="1"/>
        <v>0</v>
      </c>
      <c r="N18" s="134">
        <f t="shared" si="1"/>
        <v>0</v>
      </c>
      <c r="O18" s="135">
        <f t="shared" si="1"/>
        <v>0</v>
      </c>
      <c r="P18" s="136">
        <f t="shared" si="1"/>
        <v>0</v>
      </c>
      <c r="Q18" s="134">
        <f t="shared" si="1"/>
        <v>0</v>
      </c>
      <c r="R18" s="137">
        <f t="shared" si="1"/>
        <v>0</v>
      </c>
      <c r="S18" s="133">
        <f t="shared" si="1"/>
        <v>0</v>
      </c>
      <c r="T18" s="134">
        <f t="shared" si="1"/>
        <v>0</v>
      </c>
      <c r="U18" s="135">
        <f t="shared" si="1"/>
        <v>0</v>
      </c>
    </row>
    <row r="19" spans="1:33" ht="17.100000000000001" customHeight="1" x14ac:dyDescent="0.25">
      <c r="A19" s="35" t="s">
        <v>84</v>
      </c>
      <c r="B19" s="83" t="s">
        <v>89</v>
      </c>
      <c r="D19" s="572"/>
      <c r="E19" s="572"/>
      <c r="F19" s="573"/>
      <c r="G19" s="571"/>
      <c r="H19" s="572"/>
      <c r="I19" s="575"/>
      <c r="J19" s="576"/>
      <c r="K19" s="572"/>
      <c r="L19" s="573"/>
      <c r="M19" s="571"/>
      <c r="N19" s="572"/>
      <c r="O19" s="575"/>
      <c r="P19" s="576"/>
      <c r="Q19" s="572"/>
      <c r="R19" s="573"/>
      <c r="S19" s="571"/>
      <c r="T19" s="572"/>
      <c r="U19" s="575"/>
      <c r="V19" s="35"/>
    </row>
    <row r="20" spans="1:33" ht="17.100000000000001" customHeight="1" x14ac:dyDescent="0.25">
      <c r="A20" s="35">
        <v>11</v>
      </c>
      <c r="B20" s="83" t="s">
        <v>191</v>
      </c>
      <c r="C20" s="196" t="s">
        <v>168</v>
      </c>
      <c r="D20" s="127">
        <v>0</v>
      </c>
      <c r="E20" s="127">
        <v>0</v>
      </c>
      <c r="F20" s="179">
        <v>0</v>
      </c>
      <c r="G20" s="126">
        <v>0</v>
      </c>
      <c r="H20" s="127">
        <v>0</v>
      </c>
      <c r="I20" s="128">
        <v>0</v>
      </c>
      <c r="J20" s="186">
        <v>0</v>
      </c>
      <c r="K20" s="127">
        <v>0</v>
      </c>
      <c r="L20" s="179">
        <v>0</v>
      </c>
      <c r="M20" s="126">
        <v>0</v>
      </c>
      <c r="N20" s="127">
        <v>0</v>
      </c>
      <c r="O20" s="128">
        <v>0</v>
      </c>
      <c r="P20" s="186">
        <v>0</v>
      </c>
      <c r="Q20" s="127">
        <v>0</v>
      </c>
      <c r="R20" s="179">
        <v>0</v>
      </c>
      <c r="S20" s="126">
        <v>0</v>
      </c>
      <c r="T20" s="127">
        <v>0</v>
      </c>
      <c r="U20" s="128">
        <v>0</v>
      </c>
      <c r="V20" s="35"/>
    </row>
    <row r="21" spans="1:33" ht="17.100000000000001" customHeight="1" x14ac:dyDescent="0.25">
      <c r="A21" s="35">
        <v>12</v>
      </c>
      <c r="B21" s="83" t="s">
        <v>77</v>
      </c>
      <c r="C21" s="196" t="s">
        <v>169</v>
      </c>
      <c r="D21" s="127">
        <v>0</v>
      </c>
      <c r="E21" s="127">
        <v>0</v>
      </c>
      <c r="F21" s="179">
        <v>0</v>
      </c>
      <c r="G21" s="126">
        <v>0</v>
      </c>
      <c r="H21" s="127">
        <v>0</v>
      </c>
      <c r="I21" s="128">
        <v>0</v>
      </c>
      <c r="J21" s="186">
        <v>0</v>
      </c>
      <c r="K21" s="127">
        <v>0</v>
      </c>
      <c r="L21" s="179">
        <v>0</v>
      </c>
      <c r="M21" s="126">
        <v>0</v>
      </c>
      <c r="N21" s="127">
        <v>0</v>
      </c>
      <c r="O21" s="128">
        <v>0</v>
      </c>
      <c r="P21" s="186">
        <v>0</v>
      </c>
      <c r="Q21" s="127">
        <v>0</v>
      </c>
      <c r="R21" s="179">
        <v>0</v>
      </c>
      <c r="S21" s="126">
        <v>0</v>
      </c>
      <c r="T21" s="127">
        <v>0</v>
      </c>
      <c r="U21" s="128">
        <v>0</v>
      </c>
      <c r="V21" s="35"/>
    </row>
    <row r="22" spans="1:33" ht="28.5" customHeight="1" x14ac:dyDescent="0.25">
      <c r="A22" s="35">
        <v>13</v>
      </c>
      <c r="B22" s="83" t="s">
        <v>184</v>
      </c>
      <c r="C22" s="197" t="s">
        <v>171</v>
      </c>
      <c r="D22" s="127">
        <v>0</v>
      </c>
      <c r="E22" s="127">
        <v>0</v>
      </c>
      <c r="F22" s="179">
        <v>0</v>
      </c>
      <c r="G22" s="126">
        <v>0</v>
      </c>
      <c r="H22" s="127">
        <v>0</v>
      </c>
      <c r="I22" s="128">
        <v>0</v>
      </c>
      <c r="J22" s="186">
        <v>0</v>
      </c>
      <c r="K22" s="127">
        <v>0</v>
      </c>
      <c r="L22" s="179">
        <v>0</v>
      </c>
      <c r="M22" s="126">
        <v>0</v>
      </c>
      <c r="N22" s="127">
        <v>0</v>
      </c>
      <c r="O22" s="128">
        <v>0</v>
      </c>
      <c r="P22" s="186">
        <v>20341813</v>
      </c>
      <c r="Q22" s="127">
        <v>0</v>
      </c>
      <c r="R22" s="179">
        <v>0</v>
      </c>
      <c r="S22" s="126">
        <v>0</v>
      </c>
      <c r="T22" s="127">
        <v>0</v>
      </c>
      <c r="U22" s="128">
        <v>0</v>
      </c>
      <c r="V22" s="35"/>
    </row>
    <row r="23" spans="1:33" s="45" customFormat="1" ht="17.100000000000001" customHeight="1" x14ac:dyDescent="0.2">
      <c r="B23" s="153" t="s">
        <v>106</v>
      </c>
      <c r="C23" s="149"/>
      <c r="D23" s="134">
        <f t="shared" ref="D23:U23" si="2">SUM(D20,D21,D22)</f>
        <v>0</v>
      </c>
      <c r="E23" s="134">
        <f t="shared" si="2"/>
        <v>0</v>
      </c>
      <c r="F23" s="137">
        <f t="shared" si="2"/>
        <v>0</v>
      </c>
      <c r="G23" s="133">
        <f t="shared" si="2"/>
        <v>0</v>
      </c>
      <c r="H23" s="134">
        <f t="shared" si="2"/>
        <v>0</v>
      </c>
      <c r="I23" s="135">
        <f t="shared" si="2"/>
        <v>0</v>
      </c>
      <c r="J23" s="136">
        <f t="shared" si="2"/>
        <v>0</v>
      </c>
      <c r="K23" s="134">
        <f t="shared" si="2"/>
        <v>0</v>
      </c>
      <c r="L23" s="137">
        <f t="shared" si="2"/>
        <v>0</v>
      </c>
      <c r="M23" s="133">
        <f t="shared" si="2"/>
        <v>0</v>
      </c>
      <c r="N23" s="134">
        <f t="shared" si="2"/>
        <v>0</v>
      </c>
      <c r="O23" s="135">
        <f t="shared" si="2"/>
        <v>0</v>
      </c>
      <c r="P23" s="136">
        <f t="shared" si="2"/>
        <v>20341813</v>
      </c>
      <c r="Q23" s="134">
        <f t="shared" si="2"/>
        <v>0</v>
      </c>
      <c r="R23" s="137">
        <f t="shared" si="2"/>
        <v>0</v>
      </c>
      <c r="S23" s="133">
        <f t="shared" si="2"/>
        <v>0</v>
      </c>
      <c r="T23" s="134">
        <f t="shared" si="2"/>
        <v>0</v>
      </c>
      <c r="U23" s="135">
        <f t="shared" si="2"/>
        <v>0</v>
      </c>
    </row>
    <row r="24" spans="1:33" s="45" customFormat="1" ht="27" customHeight="1" x14ac:dyDescent="0.2">
      <c r="B24" s="153" t="s">
        <v>115</v>
      </c>
      <c r="C24" s="149"/>
      <c r="D24" s="134">
        <f t="shared" ref="D24:L24" si="3">SUM(D23,D18,D12)</f>
        <v>41740698.039800003</v>
      </c>
      <c r="E24" s="134">
        <f t="shared" si="3"/>
        <v>1824815</v>
      </c>
      <c r="F24" s="137">
        <f t="shared" si="3"/>
        <v>0</v>
      </c>
      <c r="G24" s="133">
        <f t="shared" si="3"/>
        <v>2113369</v>
      </c>
      <c r="H24" s="134">
        <f t="shared" si="3"/>
        <v>0</v>
      </c>
      <c r="I24" s="135">
        <f t="shared" si="3"/>
        <v>0</v>
      </c>
      <c r="J24" s="136">
        <f t="shared" si="3"/>
        <v>0</v>
      </c>
      <c r="K24" s="134">
        <f t="shared" si="3"/>
        <v>3651600</v>
      </c>
      <c r="L24" s="137">
        <f t="shared" si="3"/>
        <v>0</v>
      </c>
      <c r="M24" s="133">
        <f>SUM(M634,M18,M12)</f>
        <v>0</v>
      </c>
      <c r="N24" s="134">
        <f>SUM(N634,N18,N12)</f>
        <v>16633346.210000001</v>
      </c>
      <c r="O24" s="135">
        <f>SUM(O634,O18,O12)</f>
        <v>0</v>
      </c>
      <c r="P24" s="136">
        <f>SUM(P583,P18,P12)</f>
        <v>0</v>
      </c>
      <c r="Q24" s="134">
        <f>SUM(Q583,Q18,Q12)</f>
        <v>0</v>
      </c>
      <c r="R24" s="137">
        <f>SUM(R583,R18,R12)</f>
        <v>0</v>
      </c>
      <c r="S24" s="133">
        <f>SUM(D73,S18,S12)</f>
        <v>536000</v>
      </c>
      <c r="T24" s="134">
        <f>SUM(E73,T18,T12)</f>
        <v>0</v>
      </c>
      <c r="U24" s="135">
        <f>SUM(F73,U18,U12)</f>
        <v>0</v>
      </c>
    </row>
    <row r="25" spans="1:33" s="45" customFormat="1" ht="27" customHeight="1" x14ac:dyDescent="0.2">
      <c r="B25" s="153"/>
      <c r="C25" s="1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</row>
    <row r="26" spans="1:33" ht="15.75" thickBot="1" x14ac:dyDescent="0.3"/>
    <row r="27" spans="1:33" ht="15" customHeight="1" thickBot="1" x14ac:dyDescent="0.3">
      <c r="A27" s="156"/>
      <c r="B27" s="153"/>
      <c r="C27" s="149"/>
      <c r="D27" s="741" t="s">
        <v>85</v>
      </c>
      <c r="E27" s="734"/>
      <c r="F27" s="734"/>
      <c r="G27" s="734"/>
      <c r="H27" s="734"/>
      <c r="I27" s="734"/>
      <c r="J27" s="734"/>
      <c r="K27" s="734"/>
      <c r="L27" s="734"/>
      <c r="M27" s="734"/>
      <c r="N27" s="734"/>
      <c r="O27" s="734"/>
      <c r="P27" s="734"/>
      <c r="Q27" s="734"/>
      <c r="R27" s="734"/>
      <c r="S27" s="734"/>
      <c r="T27" s="734"/>
      <c r="U27" s="742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3"/>
      <c r="AG27" s="193"/>
    </row>
    <row r="28" spans="1:33" ht="60" customHeight="1" x14ac:dyDescent="0.25">
      <c r="A28" s="156"/>
      <c r="B28" s="153"/>
      <c r="C28" s="194" t="s">
        <v>334</v>
      </c>
      <c r="D28" s="651" t="s">
        <v>255</v>
      </c>
      <c r="E28" s="651"/>
      <c r="F28" s="652"/>
      <c r="G28" s="654" t="s">
        <v>256</v>
      </c>
      <c r="H28" s="651"/>
      <c r="I28" s="655"/>
      <c r="J28" s="653" t="s">
        <v>257</v>
      </c>
      <c r="K28" s="651"/>
      <c r="L28" s="652"/>
      <c r="M28" s="625" t="s">
        <v>258</v>
      </c>
      <c r="N28" s="623"/>
      <c r="O28" s="623"/>
      <c r="P28" s="654" t="s">
        <v>259</v>
      </c>
      <c r="Q28" s="651"/>
      <c r="R28" s="655"/>
      <c r="S28" s="653" t="s">
        <v>260</v>
      </c>
      <c r="T28" s="651"/>
      <c r="U28" s="651"/>
      <c r="V28" s="35"/>
    </row>
    <row r="29" spans="1:33" ht="84" customHeight="1" x14ac:dyDescent="0.25">
      <c r="A29" s="156"/>
      <c r="B29" s="153"/>
      <c r="C29" s="195" t="s">
        <v>124</v>
      </c>
      <c r="D29" s="617" t="s">
        <v>340</v>
      </c>
      <c r="E29" s="598"/>
      <c r="F29" s="598"/>
      <c r="G29" s="599" t="s">
        <v>341</v>
      </c>
      <c r="H29" s="598"/>
      <c r="I29" s="649"/>
      <c r="J29" s="599" t="s">
        <v>344</v>
      </c>
      <c r="K29" s="598"/>
      <c r="L29" s="649"/>
      <c r="M29" s="599" t="s">
        <v>370</v>
      </c>
      <c r="N29" s="598"/>
      <c r="O29" s="650"/>
      <c r="P29" s="599" t="s">
        <v>346</v>
      </c>
      <c r="Q29" s="598"/>
      <c r="R29" s="598"/>
      <c r="S29" s="599" t="s">
        <v>347</v>
      </c>
      <c r="T29" s="598"/>
      <c r="U29" s="650"/>
      <c r="V29" s="35"/>
    </row>
    <row r="30" spans="1:33" ht="87" customHeight="1" x14ac:dyDescent="0.25">
      <c r="A30" s="148" t="s">
        <v>40</v>
      </c>
      <c r="B30" s="149" t="s">
        <v>124</v>
      </c>
      <c r="C30" s="194" t="s">
        <v>142</v>
      </c>
      <c r="D30" s="228" t="s">
        <v>159</v>
      </c>
      <c r="E30" s="228" t="s">
        <v>160</v>
      </c>
      <c r="F30" s="229" t="s">
        <v>161</v>
      </c>
      <c r="G30" s="224" t="s">
        <v>159</v>
      </c>
      <c r="H30" s="225" t="s">
        <v>160</v>
      </c>
      <c r="I30" s="226" t="s">
        <v>161</v>
      </c>
      <c r="J30" s="227" t="s">
        <v>159</v>
      </c>
      <c r="K30" s="228" t="s">
        <v>160</v>
      </c>
      <c r="L30" s="229" t="s">
        <v>161</v>
      </c>
      <c r="M30" s="232" t="s">
        <v>159</v>
      </c>
      <c r="N30" s="233" t="s">
        <v>160</v>
      </c>
      <c r="O30" s="233" t="s">
        <v>161</v>
      </c>
      <c r="P30" s="230" t="s">
        <v>159</v>
      </c>
      <c r="Q30" s="228" t="s">
        <v>160</v>
      </c>
      <c r="R30" s="231" t="s">
        <v>161</v>
      </c>
      <c r="S30" s="227" t="s">
        <v>159</v>
      </c>
      <c r="T30" s="228" t="s">
        <v>160</v>
      </c>
      <c r="U30" s="228" t="s">
        <v>161</v>
      </c>
      <c r="V30" s="35"/>
    </row>
    <row r="31" spans="1:33" ht="30" x14ac:dyDescent="0.25">
      <c r="A31" s="35" t="s">
        <v>54</v>
      </c>
      <c r="B31" s="83" t="s">
        <v>56</v>
      </c>
      <c r="D31" s="200"/>
      <c r="E31" s="200"/>
      <c r="F31" s="201"/>
      <c r="G31" s="710"/>
      <c r="H31" s="708"/>
      <c r="I31" s="711"/>
      <c r="J31" s="721"/>
      <c r="K31" s="708"/>
      <c r="L31" s="709"/>
      <c r="M31" s="710"/>
      <c r="N31" s="708"/>
      <c r="O31" s="708"/>
      <c r="P31" s="710"/>
      <c r="Q31" s="708"/>
      <c r="R31" s="711"/>
      <c r="S31" s="721"/>
      <c r="T31" s="708"/>
      <c r="U31" s="708"/>
      <c r="V31" s="35"/>
    </row>
    <row r="32" spans="1:33" x14ac:dyDescent="0.25">
      <c r="A32" s="35">
        <v>1</v>
      </c>
      <c r="B32" s="83" t="s">
        <v>2</v>
      </c>
      <c r="C32" s="196" t="s">
        <v>172</v>
      </c>
      <c r="D32" s="127">
        <v>46900710</v>
      </c>
      <c r="E32" s="127">
        <v>0</v>
      </c>
      <c r="F32" s="179">
        <v>0</v>
      </c>
      <c r="G32" s="126">
        <v>476533583</v>
      </c>
      <c r="H32" s="127">
        <v>0</v>
      </c>
      <c r="I32" s="128">
        <v>0</v>
      </c>
      <c r="J32" s="186">
        <v>0</v>
      </c>
      <c r="K32" s="127">
        <v>0</v>
      </c>
      <c r="L32" s="179">
        <v>0</v>
      </c>
      <c r="M32" s="126">
        <v>0</v>
      </c>
      <c r="N32" s="127">
        <v>0</v>
      </c>
      <c r="O32" s="127">
        <v>0</v>
      </c>
      <c r="P32" s="126">
        <v>0</v>
      </c>
      <c r="Q32" s="127">
        <v>0</v>
      </c>
      <c r="R32" s="128">
        <v>0</v>
      </c>
      <c r="S32" s="186">
        <v>0</v>
      </c>
      <c r="T32" s="127">
        <v>0</v>
      </c>
      <c r="U32" s="127">
        <v>0</v>
      </c>
      <c r="V32" s="35"/>
    </row>
    <row r="33" spans="1:22" ht="30" x14ac:dyDescent="0.25">
      <c r="A33" s="35">
        <v>2</v>
      </c>
      <c r="B33" s="83" t="s">
        <v>58</v>
      </c>
      <c r="C33" s="196" t="s">
        <v>173</v>
      </c>
      <c r="D33" s="127">
        <v>6190532</v>
      </c>
      <c r="E33" s="127">
        <v>0</v>
      </c>
      <c r="F33" s="179">
        <v>0</v>
      </c>
      <c r="G33" s="126">
        <v>56424989</v>
      </c>
      <c r="H33" s="127">
        <v>0</v>
      </c>
      <c r="I33" s="128">
        <v>0</v>
      </c>
      <c r="J33" s="186">
        <v>0</v>
      </c>
      <c r="K33" s="127">
        <v>0</v>
      </c>
      <c r="L33" s="179">
        <v>0</v>
      </c>
      <c r="M33" s="126">
        <v>0</v>
      </c>
      <c r="N33" s="127">
        <v>0</v>
      </c>
      <c r="O33" s="127">
        <v>0</v>
      </c>
      <c r="P33" s="126">
        <v>0</v>
      </c>
      <c r="Q33" s="127">
        <v>0</v>
      </c>
      <c r="R33" s="128">
        <v>0</v>
      </c>
      <c r="S33" s="186">
        <v>0</v>
      </c>
      <c r="T33" s="127">
        <v>0</v>
      </c>
      <c r="U33" s="127">
        <v>0</v>
      </c>
      <c r="V33" s="35"/>
    </row>
    <row r="34" spans="1:22" x14ac:dyDescent="0.25">
      <c r="A34" s="35">
        <v>3</v>
      </c>
      <c r="B34" s="83" t="s">
        <v>3</v>
      </c>
      <c r="C34" s="196" t="s">
        <v>175</v>
      </c>
      <c r="D34" s="127">
        <v>168568</v>
      </c>
      <c r="E34" s="127">
        <v>0</v>
      </c>
      <c r="F34" s="179">
        <v>0</v>
      </c>
      <c r="G34" s="126">
        <v>84667146</v>
      </c>
      <c r="H34" s="127">
        <v>0</v>
      </c>
      <c r="I34" s="128">
        <v>0</v>
      </c>
      <c r="J34" s="186">
        <v>0</v>
      </c>
      <c r="K34" s="127">
        <v>0</v>
      </c>
      <c r="L34" s="179">
        <v>0</v>
      </c>
      <c r="M34" s="126">
        <v>0</v>
      </c>
      <c r="N34" s="127">
        <v>0</v>
      </c>
      <c r="O34" s="127">
        <v>0</v>
      </c>
      <c r="P34" s="126">
        <v>0</v>
      </c>
      <c r="Q34" s="127">
        <v>0</v>
      </c>
      <c r="R34" s="128">
        <v>0</v>
      </c>
      <c r="S34" s="186">
        <v>0</v>
      </c>
      <c r="T34" s="127">
        <v>127113900</v>
      </c>
      <c r="U34" s="127">
        <v>0</v>
      </c>
      <c r="V34" s="35"/>
    </row>
    <row r="35" spans="1:22" x14ac:dyDescent="0.25">
      <c r="A35" s="35">
        <v>4</v>
      </c>
      <c r="B35" s="83" t="s">
        <v>52</v>
      </c>
      <c r="C35" s="196" t="s">
        <v>176</v>
      </c>
      <c r="D35" s="127">
        <v>0</v>
      </c>
      <c r="E35" s="127">
        <v>0</v>
      </c>
      <c r="F35" s="179">
        <v>0</v>
      </c>
      <c r="G35" s="126">
        <v>0</v>
      </c>
      <c r="H35" s="127">
        <v>0</v>
      </c>
      <c r="I35" s="128">
        <v>0</v>
      </c>
      <c r="J35" s="186">
        <v>0</v>
      </c>
      <c r="K35" s="127">
        <v>0</v>
      </c>
      <c r="L35" s="179">
        <v>0</v>
      </c>
      <c r="M35" s="126">
        <v>0</v>
      </c>
      <c r="N35" s="127">
        <v>0</v>
      </c>
      <c r="O35" s="127">
        <v>0</v>
      </c>
      <c r="P35" s="126">
        <v>0</v>
      </c>
      <c r="Q35" s="127">
        <v>0</v>
      </c>
      <c r="R35" s="128">
        <v>0</v>
      </c>
      <c r="S35" s="186">
        <v>0</v>
      </c>
      <c r="T35" s="127">
        <v>0</v>
      </c>
      <c r="U35" s="127">
        <v>0</v>
      </c>
      <c r="V35" s="35"/>
    </row>
    <row r="36" spans="1:22" x14ac:dyDescent="0.25">
      <c r="A36" s="35">
        <v>5</v>
      </c>
      <c r="B36" s="83" t="s">
        <v>59</v>
      </c>
      <c r="C36" s="196" t="s">
        <v>177</v>
      </c>
      <c r="D36" s="127">
        <v>0</v>
      </c>
      <c r="E36" s="127">
        <v>0</v>
      </c>
      <c r="F36" s="179">
        <v>0</v>
      </c>
      <c r="G36" s="126">
        <v>0</v>
      </c>
      <c r="H36" s="127">
        <v>0</v>
      </c>
      <c r="I36" s="128">
        <v>0</v>
      </c>
      <c r="J36" s="186">
        <v>0</v>
      </c>
      <c r="K36" s="127">
        <v>0</v>
      </c>
      <c r="L36" s="179">
        <v>0</v>
      </c>
      <c r="M36" s="126">
        <v>0</v>
      </c>
      <c r="N36" s="127">
        <v>0</v>
      </c>
      <c r="O36" s="127">
        <v>0</v>
      </c>
      <c r="P36" s="126">
        <v>0</v>
      </c>
      <c r="Q36" s="127">
        <v>0</v>
      </c>
      <c r="R36" s="128">
        <v>0</v>
      </c>
      <c r="S36" s="186">
        <v>0</v>
      </c>
      <c r="T36" s="127">
        <v>0</v>
      </c>
      <c r="U36" s="127">
        <v>0</v>
      </c>
      <c r="V36" s="35"/>
    </row>
    <row r="37" spans="1:22" x14ac:dyDescent="0.25">
      <c r="A37" s="35">
        <v>6</v>
      </c>
      <c r="B37" s="83" t="s">
        <v>110</v>
      </c>
      <c r="C37" s="197" t="s">
        <v>178</v>
      </c>
      <c r="D37" s="127">
        <v>0</v>
      </c>
      <c r="E37" s="127">
        <v>0</v>
      </c>
      <c r="F37" s="179">
        <v>0</v>
      </c>
      <c r="G37" s="126">
        <v>0</v>
      </c>
      <c r="H37" s="127">
        <v>0</v>
      </c>
      <c r="I37" s="128">
        <v>0</v>
      </c>
      <c r="J37" s="186">
        <v>0</v>
      </c>
      <c r="K37" s="127">
        <v>0</v>
      </c>
      <c r="L37" s="179">
        <v>0</v>
      </c>
      <c r="M37" s="126">
        <v>0</v>
      </c>
      <c r="N37" s="127">
        <v>0</v>
      </c>
      <c r="O37" s="127">
        <v>0</v>
      </c>
      <c r="P37" s="126">
        <v>0</v>
      </c>
      <c r="Q37" s="127">
        <v>0</v>
      </c>
      <c r="R37" s="128">
        <v>0</v>
      </c>
      <c r="S37" s="186">
        <v>0</v>
      </c>
      <c r="T37" s="127">
        <v>0</v>
      </c>
      <c r="U37" s="127">
        <v>0</v>
      </c>
      <c r="V37" s="35"/>
    </row>
    <row r="38" spans="1:22" x14ac:dyDescent="0.25">
      <c r="A38" s="45"/>
      <c r="B38" s="153" t="s">
        <v>60</v>
      </c>
      <c r="C38" s="198"/>
      <c r="D38" s="134">
        <f t="shared" ref="D38:U38" si="4">SUM(D32:D36)</f>
        <v>53259810</v>
      </c>
      <c r="E38" s="134">
        <f t="shared" si="4"/>
        <v>0</v>
      </c>
      <c r="F38" s="137">
        <f t="shared" si="4"/>
        <v>0</v>
      </c>
      <c r="G38" s="133">
        <f t="shared" si="4"/>
        <v>617625718</v>
      </c>
      <c r="H38" s="134">
        <f t="shared" si="4"/>
        <v>0</v>
      </c>
      <c r="I38" s="135">
        <f t="shared" si="4"/>
        <v>0</v>
      </c>
      <c r="J38" s="136">
        <f t="shared" si="4"/>
        <v>0</v>
      </c>
      <c r="K38" s="134">
        <f t="shared" si="4"/>
        <v>0</v>
      </c>
      <c r="L38" s="137">
        <f t="shared" si="4"/>
        <v>0</v>
      </c>
      <c r="M38" s="133">
        <f t="shared" si="4"/>
        <v>0</v>
      </c>
      <c r="N38" s="134">
        <f t="shared" si="4"/>
        <v>0</v>
      </c>
      <c r="O38" s="134">
        <f t="shared" si="4"/>
        <v>0</v>
      </c>
      <c r="P38" s="133">
        <f t="shared" si="4"/>
        <v>0</v>
      </c>
      <c r="Q38" s="134">
        <f t="shared" si="4"/>
        <v>0</v>
      </c>
      <c r="R38" s="135">
        <f t="shared" si="4"/>
        <v>0</v>
      </c>
      <c r="S38" s="136">
        <f t="shared" si="4"/>
        <v>0</v>
      </c>
      <c r="T38" s="134">
        <f t="shared" si="4"/>
        <v>127113900</v>
      </c>
      <c r="U38" s="134">
        <f t="shared" si="4"/>
        <v>0</v>
      </c>
      <c r="V38" s="35"/>
    </row>
    <row r="39" spans="1:22" ht="30" x14ac:dyDescent="0.25">
      <c r="A39" s="35" t="s">
        <v>83</v>
      </c>
      <c r="B39" s="83" t="s">
        <v>63</v>
      </c>
      <c r="C39" s="196"/>
      <c r="D39" s="572"/>
      <c r="E39" s="572"/>
      <c r="F39" s="573"/>
      <c r="G39" s="571"/>
      <c r="H39" s="572"/>
      <c r="I39" s="575"/>
      <c r="J39" s="576"/>
      <c r="K39" s="572"/>
      <c r="L39" s="573"/>
      <c r="M39" s="571"/>
      <c r="N39" s="572"/>
      <c r="O39" s="572"/>
      <c r="P39" s="571"/>
      <c r="Q39" s="572"/>
      <c r="R39" s="575"/>
      <c r="S39" s="576"/>
      <c r="T39" s="572"/>
      <c r="U39" s="572"/>
      <c r="V39" s="35"/>
    </row>
    <row r="40" spans="1:22" x14ac:dyDescent="0.25">
      <c r="A40" s="35">
        <v>7</v>
      </c>
      <c r="B40" s="83" t="s">
        <v>65</v>
      </c>
      <c r="C40" s="196" t="s">
        <v>179</v>
      </c>
      <c r="D40" s="127">
        <v>0</v>
      </c>
      <c r="E40" s="127">
        <v>0</v>
      </c>
      <c r="F40" s="179">
        <v>0</v>
      </c>
      <c r="G40" s="126">
        <v>116888201.02</v>
      </c>
      <c r="H40" s="127">
        <v>0</v>
      </c>
      <c r="I40" s="128">
        <v>0</v>
      </c>
      <c r="J40" s="186">
        <v>0</v>
      </c>
      <c r="K40" s="127">
        <v>0</v>
      </c>
      <c r="L40" s="179">
        <v>0</v>
      </c>
      <c r="M40" s="126">
        <v>0</v>
      </c>
      <c r="N40" s="127">
        <v>0</v>
      </c>
      <c r="O40" s="127">
        <v>0</v>
      </c>
      <c r="P40" s="126">
        <v>0</v>
      </c>
      <c r="Q40" s="127">
        <v>0</v>
      </c>
      <c r="R40" s="128">
        <v>0</v>
      </c>
      <c r="S40" s="186">
        <v>0</v>
      </c>
      <c r="T40" s="127">
        <v>610000000</v>
      </c>
      <c r="U40" s="127">
        <v>0</v>
      </c>
      <c r="V40" s="35"/>
    </row>
    <row r="41" spans="1:22" x14ac:dyDescent="0.25">
      <c r="A41" s="35">
        <v>8</v>
      </c>
      <c r="B41" s="83" t="s">
        <v>66</v>
      </c>
      <c r="C41" s="196" t="s">
        <v>180</v>
      </c>
      <c r="D41" s="127">
        <v>0</v>
      </c>
      <c r="E41" s="127">
        <v>0</v>
      </c>
      <c r="F41" s="179">
        <v>0</v>
      </c>
      <c r="G41" s="126">
        <v>92726060.099999994</v>
      </c>
      <c r="H41" s="127">
        <v>0</v>
      </c>
      <c r="I41" s="128">
        <v>0</v>
      </c>
      <c r="J41" s="186">
        <v>0</v>
      </c>
      <c r="K41" s="127">
        <v>0</v>
      </c>
      <c r="L41" s="179">
        <v>0</v>
      </c>
      <c r="M41" s="126">
        <v>0</v>
      </c>
      <c r="N41" s="127">
        <v>0</v>
      </c>
      <c r="O41" s="127">
        <v>0</v>
      </c>
      <c r="P41" s="126">
        <v>0</v>
      </c>
      <c r="Q41" s="127">
        <v>0</v>
      </c>
      <c r="R41" s="128">
        <v>0</v>
      </c>
      <c r="S41" s="186">
        <v>0</v>
      </c>
      <c r="T41" s="127">
        <v>185051275</v>
      </c>
      <c r="U41" s="127">
        <v>0</v>
      </c>
      <c r="V41" s="35"/>
    </row>
    <row r="42" spans="1:22" x14ac:dyDescent="0.25">
      <c r="A42" s="35">
        <v>9</v>
      </c>
      <c r="B42" s="83" t="s">
        <v>67</v>
      </c>
      <c r="C42" s="196" t="s">
        <v>181</v>
      </c>
      <c r="D42" s="127">
        <v>0</v>
      </c>
      <c r="E42" s="127">
        <v>0</v>
      </c>
      <c r="F42" s="179">
        <v>0</v>
      </c>
      <c r="G42" s="126">
        <v>0</v>
      </c>
      <c r="H42" s="127">
        <v>0</v>
      </c>
      <c r="I42" s="128">
        <v>0</v>
      </c>
      <c r="J42" s="186">
        <v>0</v>
      </c>
      <c r="K42" s="127">
        <v>0</v>
      </c>
      <c r="L42" s="179">
        <v>0</v>
      </c>
      <c r="M42" s="126">
        <v>0</v>
      </c>
      <c r="N42" s="127">
        <v>0</v>
      </c>
      <c r="O42" s="127">
        <v>0</v>
      </c>
      <c r="P42" s="126">
        <v>0</v>
      </c>
      <c r="Q42" s="127">
        <v>1650000</v>
      </c>
      <c r="R42" s="128">
        <v>0</v>
      </c>
      <c r="S42" s="186">
        <v>0</v>
      </c>
      <c r="T42" s="127">
        <v>2850000</v>
      </c>
      <c r="U42" s="127">
        <v>0</v>
      </c>
      <c r="V42" s="35"/>
    </row>
    <row r="43" spans="1:22" x14ac:dyDescent="0.25">
      <c r="A43" s="35">
        <v>10</v>
      </c>
      <c r="B43" s="83" t="s">
        <v>16</v>
      </c>
      <c r="C43" s="196" t="s">
        <v>178</v>
      </c>
      <c r="D43" s="127">
        <v>0</v>
      </c>
      <c r="E43" s="127">
        <v>0</v>
      </c>
      <c r="F43" s="179">
        <v>0</v>
      </c>
      <c r="G43" s="126">
        <v>0</v>
      </c>
      <c r="H43" s="127">
        <v>0</v>
      </c>
      <c r="I43" s="128">
        <v>0</v>
      </c>
      <c r="J43" s="186">
        <v>0</v>
      </c>
      <c r="K43" s="127">
        <v>0</v>
      </c>
      <c r="L43" s="179">
        <v>0</v>
      </c>
      <c r="M43" s="126">
        <v>0</v>
      </c>
      <c r="N43" s="127">
        <v>0</v>
      </c>
      <c r="O43" s="127">
        <v>0</v>
      </c>
      <c r="P43" s="126">
        <v>0</v>
      </c>
      <c r="Q43" s="127">
        <v>0</v>
      </c>
      <c r="R43" s="128">
        <v>0</v>
      </c>
      <c r="S43" s="186">
        <v>0</v>
      </c>
      <c r="T43" s="127">
        <v>0</v>
      </c>
      <c r="U43" s="127">
        <v>0</v>
      </c>
      <c r="V43" s="35"/>
    </row>
    <row r="44" spans="1:22" ht="29.25" x14ac:dyDescent="0.25">
      <c r="A44" s="45"/>
      <c r="B44" s="153" t="s">
        <v>68</v>
      </c>
      <c r="C44" s="198"/>
      <c r="D44" s="134">
        <f t="shared" ref="D44:U44" si="5">SUM(D40,D41,D42,D43)</f>
        <v>0</v>
      </c>
      <c r="E44" s="134">
        <f t="shared" si="5"/>
        <v>0</v>
      </c>
      <c r="F44" s="137">
        <f t="shared" si="5"/>
        <v>0</v>
      </c>
      <c r="G44" s="133">
        <f t="shared" si="5"/>
        <v>209614261.12</v>
      </c>
      <c r="H44" s="134">
        <f t="shared" si="5"/>
        <v>0</v>
      </c>
      <c r="I44" s="135">
        <f t="shared" si="5"/>
        <v>0</v>
      </c>
      <c r="J44" s="136">
        <f t="shared" si="5"/>
        <v>0</v>
      </c>
      <c r="K44" s="134">
        <f t="shared" si="5"/>
        <v>0</v>
      </c>
      <c r="L44" s="137">
        <f t="shared" si="5"/>
        <v>0</v>
      </c>
      <c r="M44" s="133">
        <f t="shared" si="5"/>
        <v>0</v>
      </c>
      <c r="N44" s="134">
        <f t="shared" si="5"/>
        <v>0</v>
      </c>
      <c r="O44" s="134">
        <f t="shared" si="5"/>
        <v>0</v>
      </c>
      <c r="P44" s="133">
        <f t="shared" si="5"/>
        <v>0</v>
      </c>
      <c r="Q44" s="134">
        <f t="shared" si="5"/>
        <v>1650000</v>
      </c>
      <c r="R44" s="135">
        <f t="shared" si="5"/>
        <v>0</v>
      </c>
      <c r="S44" s="136">
        <f t="shared" si="5"/>
        <v>0</v>
      </c>
      <c r="T44" s="134">
        <f t="shared" si="5"/>
        <v>797901275</v>
      </c>
      <c r="U44" s="134">
        <f t="shared" si="5"/>
        <v>0</v>
      </c>
      <c r="V44" s="35"/>
    </row>
    <row r="45" spans="1:22" ht="30" x14ac:dyDescent="0.25">
      <c r="A45" s="35" t="s">
        <v>84</v>
      </c>
      <c r="B45" s="83" t="s">
        <v>89</v>
      </c>
      <c r="D45" s="572"/>
      <c r="E45" s="572"/>
      <c r="F45" s="573"/>
      <c r="G45" s="571"/>
      <c r="H45" s="572"/>
      <c r="I45" s="575"/>
      <c r="J45" s="576"/>
      <c r="K45" s="572"/>
      <c r="L45" s="573"/>
      <c r="M45" s="571"/>
      <c r="N45" s="572"/>
      <c r="O45" s="572"/>
      <c r="P45" s="571"/>
      <c r="Q45" s="572"/>
      <c r="R45" s="575"/>
      <c r="S45" s="576"/>
      <c r="T45" s="572"/>
      <c r="U45" s="572"/>
      <c r="V45" s="35"/>
    </row>
    <row r="46" spans="1:22" ht="30" x14ac:dyDescent="0.25">
      <c r="A46" s="35">
        <v>11</v>
      </c>
      <c r="B46" s="83" t="s">
        <v>191</v>
      </c>
      <c r="C46" s="196" t="s">
        <v>168</v>
      </c>
      <c r="D46" s="127">
        <v>0</v>
      </c>
      <c r="E46" s="127">
        <v>0</v>
      </c>
      <c r="F46" s="179">
        <v>0</v>
      </c>
      <c r="G46" s="126">
        <v>0</v>
      </c>
      <c r="H46" s="127">
        <v>0</v>
      </c>
      <c r="I46" s="128">
        <v>0</v>
      </c>
      <c r="J46" s="186">
        <v>0</v>
      </c>
      <c r="K46" s="127">
        <v>0</v>
      </c>
      <c r="L46" s="179">
        <v>0</v>
      </c>
      <c r="M46" s="126">
        <v>0</v>
      </c>
      <c r="N46" s="127">
        <v>0</v>
      </c>
      <c r="O46" s="127">
        <v>0</v>
      </c>
      <c r="P46" s="126">
        <v>0</v>
      </c>
      <c r="Q46" s="127">
        <v>0</v>
      </c>
      <c r="R46" s="128">
        <v>0</v>
      </c>
      <c r="S46" s="186">
        <v>0</v>
      </c>
      <c r="T46" s="127">
        <v>0</v>
      </c>
      <c r="U46" s="127">
        <v>0</v>
      </c>
      <c r="V46" s="35"/>
    </row>
    <row r="47" spans="1:22" x14ac:dyDescent="0.25">
      <c r="A47" s="35">
        <v>12</v>
      </c>
      <c r="B47" s="83" t="s">
        <v>77</v>
      </c>
      <c r="C47" s="196" t="s">
        <v>169</v>
      </c>
      <c r="D47" s="127">
        <v>0</v>
      </c>
      <c r="E47" s="127">
        <v>0</v>
      </c>
      <c r="F47" s="179">
        <v>0</v>
      </c>
      <c r="G47" s="126">
        <v>0</v>
      </c>
      <c r="H47" s="127">
        <v>0</v>
      </c>
      <c r="I47" s="128">
        <v>0</v>
      </c>
      <c r="J47" s="186">
        <v>0</v>
      </c>
      <c r="K47" s="127">
        <v>0</v>
      </c>
      <c r="L47" s="179">
        <v>0</v>
      </c>
      <c r="M47" s="126">
        <v>0</v>
      </c>
      <c r="N47" s="127">
        <v>0</v>
      </c>
      <c r="O47" s="127">
        <v>0</v>
      </c>
      <c r="P47" s="126">
        <v>0</v>
      </c>
      <c r="Q47" s="127">
        <v>0</v>
      </c>
      <c r="R47" s="128">
        <v>0</v>
      </c>
      <c r="S47" s="186">
        <v>0</v>
      </c>
      <c r="T47" s="127">
        <v>0</v>
      </c>
      <c r="U47" s="127">
        <v>0</v>
      </c>
      <c r="V47" s="35"/>
    </row>
    <row r="48" spans="1:22" ht="30" x14ac:dyDescent="0.25">
      <c r="A48" s="35">
        <v>13</v>
      </c>
      <c r="B48" s="83" t="s">
        <v>184</v>
      </c>
      <c r="C48" s="197" t="s">
        <v>171</v>
      </c>
      <c r="D48" s="127">
        <v>0</v>
      </c>
      <c r="E48" s="127">
        <v>0</v>
      </c>
      <c r="F48" s="179">
        <v>0</v>
      </c>
      <c r="G48" s="126">
        <v>0</v>
      </c>
      <c r="H48" s="127">
        <v>0</v>
      </c>
      <c r="I48" s="128">
        <v>0</v>
      </c>
      <c r="J48" s="186">
        <v>0</v>
      </c>
      <c r="K48" s="127">
        <v>0</v>
      </c>
      <c r="L48" s="179">
        <v>0</v>
      </c>
      <c r="M48" s="126">
        <v>0</v>
      </c>
      <c r="N48" s="127">
        <v>0</v>
      </c>
      <c r="O48" s="127">
        <v>0</v>
      </c>
      <c r="P48" s="126">
        <v>0</v>
      </c>
      <c r="Q48" s="127">
        <v>0</v>
      </c>
      <c r="R48" s="128">
        <v>0</v>
      </c>
      <c r="S48" s="186">
        <v>0</v>
      </c>
      <c r="T48" s="127">
        <v>0</v>
      </c>
      <c r="U48" s="127">
        <v>0</v>
      </c>
      <c r="V48" s="35"/>
    </row>
    <row r="49" spans="1:33" ht="29.25" x14ac:dyDescent="0.25">
      <c r="A49" s="45"/>
      <c r="B49" s="153" t="s">
        <v>106</v>
      </c>
      <c r="C49" s="149"/>
      <c r="D49" s="134">
        <f t="shared" ref="D49:U49" si="6">SUM(D46,D47,D48)</f>
        <v>0</v>
      </c>
      <c r="E49" s="134">
        <f t="shared" si="6"/>
        <v>0</v>
      </c>
      <c r="F49" s="137">
        <f t="shared" si="6"/>
        <v>0</v>
      </c>
      <c r="G49" s="133">
        <f t="shared" si="6"/>
        <v>0</v>
      </c>
      <c r="H49" s="134">
        <f t="shared" si="6"/>
        <v>0</v>
      </c>
      <c r="I49" s="135">
        <f t="shared" si="6"/>
        <v>0</v>
      </c>
      <c r="J49" s="136">
        <f t="shared" si="6"/>
        <v>0</v>
      </c>
      <c r="K49" s="134">
        <f t="shared" si="6"/>
        <v>0</v>
      </c>
      <c r="L49" s="137">
        <f t="shared" si="6"/>
        <v>0</v>
      </c>
      <c r="M49" s="133">
        <f t="shared" si="6"/>
        <v>0</v>
      </c>
      <c r="N49" s="134">
        <f t="shared" si="6"/>
        <v>0</v>
      </c>
      <c r="O49" s="134">
        <f t="shared" si="6"/>
        <v>0</v>
      </c>
      <c r="P49" s="133">
        <f t="shared" si="6"/>
        <v>0</v>
      </c>
      <c r="Q49" s="134">
        <f t="shared" si="6"/>
        <v>0</v>
      </c>
      <c r="R49" s="135">
        <f t="shared" si="6"/>
        <v>0</v>
      </c>
      <c r="S49" s="133">
        <f t="shared" si="6"/>
        <v>0</v>
      </c>
      <c r="T49" s="134">
        <f t="shared" si="6"/>
        <v>0</v>
      </c>
      <c r="U49" s="135">
        <f t="shared" si="6"/>
        <v>0</v>
      </c>
      <c r="V49" s="35"/>
    </row>
    <row r="50" spans="1:33" ht="30" thickBot="1" x14ac:dyDescent="0.3">
      <c r="A50" s="45"/>
      <c r="B50" s="153" t="s">
        <v>115</v>
      </c>
      <c r="C50" s="149"/>
      <c r="D50" s="133">
        <f t="shared" ref="D50:I50" si="7">SUM(A350,D44,D38)</f>
        <v>53259810</v>
      </c>
      <c r="E50" s="134">
        <f t="shared" si="7"/>
        <v>0</v>
      </c>
      <c r="F50" s="135">
        <f t="shared" si="7"/>
        <v>0</v>
      </c>
      <c r="G50" s="133">
        <f t="shared" si="7"/>
        <v>827239979.12</v>
      </c>
      <c r="H50" s="134">
        <f t="shared" si="7"/>
        <v>0</v>
      </c>
      <c r="I50" s="135">
        <f t="shared" si="7"/>
        <v>0</v>
      </c>
      <c r="J50" s="136">
        <f>SUM(J35,J44,J38)</f>
        <v>0</v>
      </c>
      <c r="K50" s="134">
        <f>SUM(K35,K44,K38)</f>
        <v>0</v>
      </c>
      <c r="L50" s="137">
        <f>SUM(L35,L44,L38)</f>
        <v>0</v>
      </c>
      <c r="M50" s="133">
        <f>SUM(P56,M44,M38)</f>
        <v>0</v>
      </c>
      <c r="N50" s="134">
        <f>SUM(Q56,N44,N38)</f>
        <v>0</v>
      </c>
      <c r="O50" s="134">
        <f>SUM(R56,O44,O38)</f>
        <v>0</v>
      </c>
      <c r="P50" s="133">
        <f t="shared" ref="P50:U50" si="8">SUM(M350,P44,P38)</f>
        <v>0</v>
      </c>
      <c r="Q50" s="134">
        <f t="shared" si="8"/>
        <v>1650000</v>
      </c>
      <c r="R50" s="135">
        <f t="shared" si="8"/>
        <v>0</v>
      </c>
      <c r="S50" s="133">
        <f t="shared" si="8"/>
        <v>0</v>
      </c>
      <c r="T50" s="134">
        <f t="shared" si="8"/>
        <v>925015175</v>
      </c>
      <c r="U50" s="135">
        <f t="shared" si="8"/>
        <v>0</v>
      </c>
      <c r="V50" s="35"/>
    </row>
    <row r="51" spans="1:33" ht="15.75" customHeight="1" thickBot="1" x14ac:dyDescent="0.3">
      <c r="A51" s="156"/>
      <c r="B51" s="153"/>
      <c r="C51" s="149"/>
      <c r="D51" s="741" t="s">
        <v>85</v>
      </c>
      <c r="E51" s="734"/>
      <c r="F51" s="734"/>
      <c r="G51" s="734"/>
      <c r="H51" s="734"/>
      <c r="I51" s="734"/>
      <c r="J51" s="734"/>
      <c r="K51" s="734"/>
      <c r="L51" s="734"/>
      <c r="M51" s="734"/>
      <c r="N51" s="734"/>
      <c r="O51" s="734"/>
      <c r="P51" s="734"/>
      <c r="Q51" s="734"/>
      <c r="R51" s="734"/>
      <c r="S51" s="734"/>
      <c r="T51" s="734"/>
      <c r="U51" s="742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</row>
    <row r="52" spans="1:33" ht="60" customHeight="1" x14ac:dyDescent="0.25">
      <c r="A52" s="156"/>
      <c r="B52" s="153"/>
      <c r="C52" s="194" t="s">
        <v>334</v>
      </c>
      <c r="D52" s="604" t="s">
        <v>261</v>
      </c>
      <c r="E52" s="604"/>
      <c r="F52" s="607"/>
      <c r="G52" s="608" t="s">
        <v>262</v>
      </c>
      <c r="H52" s="604"/>
      <c r="I52" s="605"/>
      <c r="J52" s="606" t="s">
        <v>263</v>
      </c>
      <c r="K52" s="604"/>
      <c r="L52" s="607"/>
      <c r="M52" s="608" t="s">
        <v>264</v>
      </c>
      <c r="N52" s="604"/>
      <c r="O52" s="605"/>
      <c r="P52" s="606" t="s">
        <v>265</v>
      </c>
      <c r="Q52" s="604"/>
      <c r="R52" s="607"/>
      <c r="S52" s="608" t="s">
        <v>266</v>
      </c>
      <c r="T52" s="604"/>
      <c r="U52" s="604"/>
      <c r="V52" s="35"/>
    </row>
    <row r="53" spans="1:33" ht="84" customHeight="1" x14ac:dyDescent="0.25">
      <c r="A53" s="156"/>
      <c r="B53" s="153"/>
      <c r="C53" s="195" t="s">
        <v>124</v>
      </c>
      <c r="D53" s="617" t="s">
        <v>348</v>
      </c>
      <c r="E53" s="598"/>
      <c r="F53" s="598"/>
      <c r="G53" s="599" t="s">
        <v>371</v>
      </c>
      <c r="H53" s="598"/>
      <c r="I53" s="649"/>
      <c r="J53" s="599" t="s">
        <v>349</v>
      </c>
      <c r="K53" s="598"/>
      <c r="L53" s="598"/>
      <c r="M53" s="599" t="s">
        <v>350</v>
      </c>
      <c r="N53" s="598"/>
      <c r="O53" s="598"/>
      <c r="P53" s="599" t="s">
        <v>372</v>
      </c>
      <c r="Q53" s="598"/>
      <c r="R53" s="649"/>
      <c r="S53" s="599" t="s">
        <v>373</v>
      </c>
      <c r="T53" s="598"/>
      <c r="U53" s="650"/>
      <c r="V53" s="35"/>
    </row>
    <row r="54" spans="1:33" ht="84.75" customHeight="1" x14ac:dyDescent="0.25">
      <c r="A54" s="148" t="s">
        <v>40</v>
      </c>
      <c r="B54" s="149" t="s">
        <v>124</v>
      </c>
      <c r="C54" s="194" t="s">
        <v>142</v>
      </c>
      <c r="D54" s="228" t="s">
        <v>159</v>
      </c>
      <c r="E54" s="228" t="s">
        <v>160</v>
      </c>
      <c r="F54" s="231" t="s">
        <v>161</v>
      </c>
      <c r="G54" s="227" t="s">
        <v>159</v>
      </c>
      <c r="H54" s="228" t="s">
        <v>160</v>
      </c>
      <c r="I54" s="229" t="s">
        <v>161</v>
      </c>
      <c r="J54" s="224" t="s">
        <v>159</v>
      </c>
      <c r="K54" s="225" t="s">
        <v>160</v>
      </c>
      <c r="L54" s="226" t="s">
        <v>161</v>
      </c>
      <c r="M54" s="227" t="s">
        <v>159</v>
      </c>
      <c r="N54" s="228" t="s">
        <v>160</v>
      </c>
      <c r="O54" s="229" t="s">
        <v>161</v>
      </c>
      <c r="P54" s="230" t="s">
        <v>159</v>
      </c>
      <c r="Q54" s="228" t="s">
        <v>160</v>
      </c>
      <c r="R54" s="231" t="s">
        <v>161</v>
      </c>
      <c r="S54" s="227" t="s">
        <v>159</v>
      </c>
      <c r="T54" s="228" t="s">
        <v>160</v>
      </c>
      <c r="U54" s="228" t="s">
        <v>161</v>
      </c>
      <c r="V54" s="35"/>
    </row>
    <row r="55" spans="1:33" ht="30" x14ac:dyDescent="0.25">
      <c r="A55" s="35" t="s">
        <v>54</v>
      </c>
      <c r="B55" s="83" t="s">
        <v>56</v>
      </c>
      <c r="D55" s="708"/>
      <c r="E55" s="708"/>
      <c r="F55" s="711"/>
      <c r="G55" s="199"/>
      <c r="H55" s="200"/>
      <c r="I55" s="201"/>
      <c r="J55" s="710"/>
      <c r="K55" s="708"/>
      <c r="L55" s="711"/>
      <c r="M55" s="721"/>
      <c r="N55" s="708"/>
      <c r="O55" s="709"/>
      <c r="P55" s="710"/>
      <c r="Q55" s="708"/>
      <c r="R55" s="711"/>
      <c r="S55" s="721"/>
      <c r="T55" s="708"/>
      <c r="U55" s="708"/>
      <c r="V55" s="35"/>
    </row>
    <row r="56" spans="1:33" x14ac:dyDescent="0.25">
      <c r="A56" s="35">
        <v>1</v>
      </c>
      <c r="B56" s="83" t="s">
        <v>2</v>
      </c>
      <c r="C56" s="196" t="s">
        <v>172</v>
      </c>
      <c r="D56" s="127">
        <v>0</v>
      </c>
      <c r="E56" s="127">
        <v>0</v>
      </c>
      <c r="F56" s="128">
        <v>0</v>
      </c>
      <c r="G56" s="186">
        <v>0</v>
      </c>
      <c r="H56" s="127">
        <v>0</v>
      </c>
      <c r="I56" s="179">
        <v>0</v>
      </c>
      <c r="J56" s="126">
        <v>1535049</v>
      </c>
      <c r="K56" s="127">
        <v>140450</v>
      </c>
      <c r="L56" s="128">
        <v>0</v>
      </c>
      <c r="M56" s="186">
        <v>6082185</v>
      </c>
      <c r="N56" s="127">
        <v>0</v>
      </c>
      <c r="O56" s="179">
        <v>0</v>
      </c>
      <c r="P56" s="126">
        <v>0</v>
      </c>
      <c r="Q56" s="127">
        <v>0</v>
      </c>
      <c r="R56" s="128">
        <v>0</v>
      </c>
      <c r="S56" s="186">
        <v>0</v>
      </c>
      <c r="T56" s="127">
        <v>0</v>
      </c>
      <c r="U56" s="127">
        <v>0</v>
      </c>
      <c r="V56" s="35"/>
    </row>
    <row r="57" spans="1:33" ht="30" x14ac:dyDescent="0.25">
      <c r="A57" s="35">
        <v>2</v>
      </c>
      <c r="B57" s="83" t="s">
        <v>58</v>
      </c>
      <c r="C57" s="196" t="s">
        <v>173</v>
      </c>
      <c r="D57" s="127">
        <v>0</v>
      </c>
      <c r="E57" s="127">
        <v>0</v>
      </c>
      <c r="F57" s="128">
        <v>0</v>
      </c>
      <c r="G57" s="186">
        <v>0</v>
      </c>
      <c r="H57" s="127">
        <v>0</v>
      </c>
      <c r="I57" s="179">
        <v>0</v>
      </c>
      <c r="J57" s="126">
        <v>628070</v>
      </c>
      <c r="K57" s="127">
        <v>30899</v>
      </c>
      <c r="L57" s="128">
        <v>0</v>
      </c>
      <c r="M57" s="186">
        <v>1341820.8999999999</v>
      </c>
      <c r="N57" s="127">
        <v>0</v>
      </c>
      <c r="O57" s="179">
        <v>0</v>
      </c>
      <c r="P57" s="126">
        <v>0</v>
      </c>
      <c r="Q57" s="127">
        <v>0</v>
      </c>
      <c r="R57" s="128">
        <v>0</v>
      </c>
      <c r="S57" s="186">
        <v>0</v>
      </c>
      <c r="T57" s="127">
        <v>0</v>
      </c>
      <c r="U57" s="127">
        <v>0</v>
      </c>
      <c r="V57" s="35"/>
    </row>
    <row r="58" spans="1:33" x14ac:dyDescent="0.25">
      <c r="A58" s="35">
        <v>3</v>
      </c>
      <c r="B58" s="83" t="s">
        <v>3</v>
      </c>
      <c r="C58" s="196" t="s">
        <v>175</v>
      </c>
      <c r="D58" s="127">
        <v>234326</v>
      </c>
      <c r="E58" s="127">
        <v>0</v>
      </c>
      <c r="F58" s="128">
        <v>0</v>
      </c>
      <c r="G58" s="186">
        <v>3968750</v>
      </c>
      <c r="H58" s="127">
        <v>0</v>
      </c>
      <c r="I58" s="179">
        <v>0</v>
      </c>
      <c r="J58" s="126">
        <v>40319054.864639997</v>
      </c>
      <c r="K58" s="127">
        <v>0</v>
      </c>
      <c r="L58" s="128">
        <v>0</v>
      </c>
      <c r="M58" s="186">
        <v>9084200</v>
      </c>
      <c r="N58" s="127">
        <v>0</v>
      </c>
      <c r="O58" s="179">
        <v>0</v>
      </c>
      <c r="P58" s="126">
        <v>0</v>
      </c>
      <c r="Q58" s="127">
        <v>3454560</v>
      </c>
      <c r="R58" s="128">
        <v>0</v>
      </c>
      <c r="S58" s="186">
        <v>564000</v>
      </c>
      <c r="T58" s="127">
        <v>0</v>
      </c>
      <c r="U58" s="127">
        <v>0</v>
      </c>
      <c r="V58" s="35"/>
    </row>
    <row r="59" spans="1:33" x14ac:dyDescent="0.25">
      <c r="A59" s="35">
        <v>4</v>
      </c>
      <c r="B59" s="83" t="s">
        <v>52</v>
      </c>
      <c r="C59" s="196" t="s">
        <v>176</v>
      </c>
      <c r="D59" s="127">
        <v>0</v>
      </c>
      <c r="E59" s="127">
        <v>0</v>
      </c>
      <c r="F59" s="128">
        <v>0</v>
      </c>
      <c r="G59" s="186">
        <v>0</v>
      </c>
      <c r="H59" s="127">
        <v>0</v>
      </c>
      <c r="I59" s="179">
        <v>0</v>
      </c>
      <c r="J59" s="126">
        <v>0</v>
      </c>
      <c r="K59" s="127">
        <v>0</v>
      </c>
      <c r="L59" s="128">
        <v>0</v>
      </c>
      <c r="M59" s="186">
        <v>0</v>
      </c>
      <c r="N59" s="127">
        <v>0</v>
      </c>
      <c r="O59" s="179">
        <v>0</v>
      </c>
      <c r="P59" s="126">
        <v>0</v>
      </c>
      <c r="Q59" s="127">
        <v>0</v>
      </c>
      <c r="R59" s="128">
        <v>0</v>
      </c>
      <c r="S59" s="186">
        <v>0</v>
      </c>
      <c r="T59" s="127">
        <v>0</v>
      </c>
      <c r="U59" s="127">
        <v>0</v>
      </c>
      <c r="V59" s="35"/>
    </row>
    <row r="60" spans="1:33" x14ac:dyDescent="0.25">
      <c r="A60" s="35">
        <v>5</v>
      </c>
      <c r="B60" s="83" t="s">
        <v>59</v>
      </c>
      <c r="C60" s="196" t="s">
        <v>177</v>
      </c>
      <c r="D60" s="127">
        <v>0</v>
      </c>
      <c r="E60" s="127">
        <v>0</v>
      </c>
      <c r="F60" s="128">
        <v>0</v>
      </c>
      <c r="G60" s="186">
        <v>0</v>
      </c>
      <c r="H60" s="127">
        <v>0</v>
      </c>
      <c r="I60" s="179">
        <v>0</v>
      </c>
      <c r="J60" s="126">
        <v>153284689</v>
      </c>
      <c r="K60" s="127">
        <v>0</v>
      </c>
      <c r="L60" s="128">
        <v>0</v>
      </c>
      <c r="M60" s="186">
        <v>0</v>
      </c>
      <c r="N60" s="127">
        <v>0</v>
      </c>
      <c r="O60" s="179">
        <v>0</v>
      </c>
      <c r="P60" s="126">
        <v>0</v>
      </c>
      <c r="Q60" s="127">
        <v>0</v>
      </c>
      <c r="R60" s="128">
        <v>0</v>
      </c>
      <c r="S60" s="186">
        <v>0</v>
      </c>
      <c r="T60" s="127">
        <v>0</v>
      </c>
      <c r="U60" s="127">
        <v>0</v>
      </c>
      <c r="V60" s="35"/>
    </row>
    <row r="61" spans="1:33" x14ac:dyDescent="0.25">
      <c r="A61" s="35">
        <v>6</v>
      </c>
      <c r="B61" s="83" t="s">
        <v>110</v>
      </c>
      <c r="C61" s="197" t="s">
        <v>178</v>
      </c>
      <c r="D61" s="127">
        <v>0</v>
      </c>
      <c r="E61" s="127">
        <v>0</v>
      </c>
      <c r="F61" s="128">
        <v>0</v>
      </c>
      <c r="G61" s="186">
        <v>0</v>
      </c>
      <c r="H61" s="127">
        <v>0</v>
      </c>
      <c r="I61" s="179">
        <v>0</v>
      </c>
      <c r="J61" s="126">
        <v>13464000</v>
      </c>
      <c r="K61" s="127">
        <v>0</v>
      </c>
      <c r="L61" s="128">
        <v>0</v>
      </c>
      <c r="M61" s="186">
        <v>0</v>
      </c>
      <c r="N61" s="127">
        <v>0</v>
      </c>
      <c r="O61" s="179">
        <v>0</v>
      </c>
      <c r="P61" s="126">
        <v>0</v>
      </c>
      <c r="Q61" s="127">
        <v>0</v>
      </c>
      <c r="R61" s="128">
        <v>0</v>
      </c>
      <c r="S61" s="186">
        <v>0</v>
      </c>
      <c r="T61" s="127">
        <v>0</v>
      </c>
      <c r="U61" s="127">
        <v>0</v>
      </c>
      <c r="V61" s="35"/>
    </row>
    <row r="62" spans="1:33" x14ac:dyDescent="0.25">
      <c r="A62" s="45"/>
      <c r="B62" s="153" t="s">
        <v>60</v>
      </c>
      <c r="C62" s="198"/>
      <c r="D62" s="134">
        <f t="shared" ref="D62:U62" si="9">SUM(D56:D60)</f>
        <v>234326</v>
      </c>
      <c r="E62" s="134">
        <f t="shared" si="9"/>
        <v>0</v>
      </c>
      <c r="F62" s="135">
        <f t="shared" si="9"/>
        <v>0</v>
      </c>
      <c r="G62" s="136">
        <f t="shared" si="9"/>
        <v>3968750</v>
      </c>
      <c r="H62" s="134">
        <f t="shared" si="9"/>
        <v>0</v>
      </c>
      <c r="I62" s="137">
        <f t="shared" si="9"/>
        <v>0</v>
      </c>
      <c r="J62" s="133">
        <f t="shared" si="9"/>
        <v>195766862.86464</v>
      </c>
      <c r="K62" s="134">
        <f t="shared" si="9"/>
        <v>171349</v>
      </c>
      <c r="L62" s="135">
        <f t="shared" si="9"/>
        <v>0</v>
      </c>
      <c r="M62" s="136">
        <f t="shared" si="9"/>
        <v>16508205.9</v>
      </c>
      <c r="N62" s="134">
        <f t="shared" si="9"/>
        <v>0</v>
      </c>
      <c r="O62" s="137">
        <f t="shared" si="9"/>
        <v>0</v>
      </c>
      <c r="P62" s="133">
        <f t="shared" si="9"/>
        <v>0</v>
      </c>
      <c r="Q62" s="134">
        <f t="shared" si="9"/>
        <v>3454560</v>
      </c>
      <c r="R62" s="135">
        <f t="shared" si="9"/>
        <v>0</v>
      </c>
      <c r="S62" s="136">
        <f t="shared" si="9"/>
        <v>564000</v>
      </c>
      <c r="T62" s="134">
        <f t="shared" si="9"/>
        <v>0</v>
      </c>
      <c r="U62" s="134">
        <f t="shared" si="9"/>
        <v>0</v>
      </c>
      <c r="V62" s="35"/>
    </row>
    <row r="63" spans="1:33" ht="30" x14ac:dyDescent="0.25">
      <c r="A63" s="35" t="s">
        <v>83</v>
      </c>
      <c r="B63" s="83" t="s">
        <v>63</v>
      </c>
      <c r="C63" s="196"/>
      <c r="D63" s="572"/>
      <c r="E63" s="572"/>
      <c r="F63" s="575"/>
      <c r="G63" s="576"/>
      <c r="H63" s="572"/>
      <c r="I63" s="573"/>
      <c r="J63" s="571"/>
      <c r="K63" s="572"/>
      <c r="L63" s="575"/>
      <c r="M63" s="576"/>
      <c r="N63" s="572"/>
      <c r="O63" s="573"/>
      <c r="P63" s="571"/>
      <c r="Q63" s="572"/>
      <c r="R63" s="575"/>
      <c r="S63" s="576"/>
      <c r="T63" s="572"/>
      <c r="U63" s="572"/>
      <c r="V63" s="35"/>
    </row>
    <row r="64" spans="1:33" x14ac:dyDescent="0.25">
      <c r="A64" s="35">
        <v>7</v>
      </c>
      <c r="B64" s="83" t="s">
        <v>65</v>
      </c>
      <c r="C64" s="196" t="s">
        <v>179</v>
      </c>
      <c r="D64" s="127">
        <v>0</v>
      </c>
      <c r="E64" s="127">
        <v>0</v>
      </c>
      <c r="F64" s="128">
        <v>0</v>
      </c>
      <c r="G64" s="186">
        <v>0</v>
      </c>
      <c r="H64" s="127">
        <v>0</v>
      </c>
      <c r="I64" s="179">
        <v>0</v>
      </c>
      <c r="J64" s="126">
        <v>0</v>
      </c>
      <c r="K64" s="127">
        <v>30000</v>
      </c>
      <c r="L64" s="128">
        <v>0</v>
      </c>
      <c r="M64" s="186">
        <v>0</v>
      </c>
      <c r="N64" s="127">
        <v>0</v>
      </c>
      <c r="O64" s="179">
        <v>0</v>
      </c>
      <c r="P64" s="126">
        <v>0</v>
      </c>
      <c r="Q64" s="127">
        <v>0</v>
      </c>
      <c r="R64" s="128">
        <v>0</v>
      </c>
      <c r="S64" s="186">
        <v>0</v>
      </c>
      <c r="T64" s="127">
        <v>0</v>
      </c>
      <c r="U64" s="127">
        <v>0</v>
      </c>
      <c r="V64" s="35"/>
    </row>
    <row r="65" spans="1:27" x14ac:dyDescent="0.25">
      <c r="A65" s="35">
        <v>8</v>
      </c>
      <c r="B65" s="83" t="s">
        <v>66</v>
      </c>
      <c r="C65" s="196" t="s">
        <v>180</v>
      </c>
      <c r="D65" s="127">
        <v>627475</v>
      </c>
      <c r="E65" s="127">
        <v>0</v>
      </c>
      <c r="F65" s="128">
        <v>0</v>
      </c>
      <c r="G65" s="186">
        <v>0</v>
      </c>
      <c r="H65" s="127">
        <v>0</v>
      </c>
      <c r="I65" s="179">
        <v>0</v>
      </c>
      <c r="J65" s="126">
        <v>0</v>
      </c>
      <c r="K65" s="127">
        <v>0</v>
      </c>
      <c r="L65" s="128">
        <v>0</v>
      </c>
      <c r="M65" s="186">
        <v>0</v>
      </c>
      <c r="N65" s="127">
        <v>0</v>
      </c>
      <c r="O65" s="179">
        <v>0</v>
      </c>
      <c r="P65" s="126">
        <v>0</v>
      </c>
      <c r="Q65" s="127">
        <v>0</v>
      </c>
      <c r="R65" s="128">
        <v>0</v>
      </c>
      <c r="S65" s="186">
        <v>0</v>
      </c>
      <c r="T65" s="127">
        <v>0</v>
      </c>
      <c r="U65" s="127">
        <v>0</v>
      </c>
      <c r="V65" s="35"/>
    </row>
    <row r="66" spans="1:27" x14ac:dyDescent="0.25">
      <c r="A66" s="35">
        <v>9</v>
      </c>
      <c r="B66" s="83" t="s">
        <v>67</v>
      </c>
      <c r="C66" s="196" t="s">
        <v>181</v>
      </c>
      <c r="D66" s="127">
        <v>0</v>
      </c>
      <c r="E66" s="127">
        <v>0</v>
      </c>
      <c r="F66" s="128">
        <v>0</v>
      </c>
      <c r="G66" s="186">
        <v>0</v>
      </c>
      <c r="H66" s="127">
        <v>0</v>
      </c>
      <c r="I66" s="179">
        <v>0</v>
      </c>
      <c r="J66" s="126">
        <v>0</v>
      </c>
      <c r="K66" s="127">
        <v>0</v>
      </c>
      <c r="L66" s="128">
        <v>0</v>
      </c>
      <c r="M66" s="186">
        <v>0</v>
      </c>
      <c r="N66" s="127">
        <v>0</v>
      </c>
      <c r="O66" s="179">
        <v>0</v>
      </c>
      <c r="P66" s="126">
        <v>0</v>
      </c>
      <c r="Q66" s="127">
        <v>0</v>
      </c>
      <c r="R66" s="128">
        <v>0</v>
      </c>
      <c r="S66" s="186">
        <v>0</v>
      </c>
      <c r="T66" s="127">
        <v>0</v>
      </c>
      <c r="U66" s="127">
        <v>0</v>
      </c>
      <c r="V66" s="35"/>
    </row>
    <row r="67" spans="1:27" x14ac:dyDescent="0.25">
      <c r="A67" s="35">
        <v>10</v>
      </c>
      <c r="B67" s="83" t="s">
        <v>16</v>
      </c>
      <c r="C67" s="196" t="s">
        <v>178</v>
      </c>
      <c r="D67" s="127">
        <v>0</v>
      </c>
      <c r="E67" s="127">
        <v>0</v>
      </c>
      <c r="F67" s="128">
        <v>0</v>
      </c>
      <c r="G67" s="186">
        <v>0</v>
      </c>
      <c r="H67" s="127">
        <v>0</v>
      </c>
      <c r="I67" s="179">
        <v>0</v>
      </c>
      <c r="J67" s="126">
        <v>95305849</v>
      </c>
      <c r="K67" s="127">
        <v>0</v>
      </c>
      <c r="L67" s="128">
        <v>0</v>
      </c>
      <c r="M67" s="186">
        <v>0</v>
      </c>
      <c r="N67" s="127">
        <v>0</v>
      </c>
      <c r="O67" s="179">
        <v>0</v>
      </c>
      <c r="P67" s="126">
        <v>0</v>
      </c>
      <c r="Q67" s="127">
        <v>0</v>
      </c>
      <c r="R67" s="128">
        <v>0</v>
      </c>
      <c r="S67" s="186">
        <v>0</v>
      </c>
      <c r="T67" s="127">
        <v>0</v>
      </c>
      <c r="U67" s="127">
        <v>0</v>
      </c>
      <c r="V67" s="35"/>
    </row>
    <row r="68" spans="1:27" ht="29.25" x14ac:dyDescent="0.25">
      <c r="A68" s="45"/>
      <c r="B68" s="153" t="s">
        <v>68</v>
      </c>
      <c r="C68" s="198"/>
      <c r="D68" s="134">
        <f t="shared" ref="D68:U68" si="10">SUM(D64,D65,D66,D67)</f>
        <v>627475</v>
      </c>
      <c r="E68" s="134">
        <f t="shared" si="10"/>
        <v>0</v>
      </c>
      <c r="F68" s="135">
        <f t="shared" si="10"/>
        <v>0</v>
      </c>
      <c r="G68" s="136">
        <f t="shared" si="10"/>
        <v>0</v>
      </c>
      <c r="H68" s="134">
        <f t="shared" si="10"/>
        <v>0</v>
      </c>
      <c r="I68" s="137">
        <f t="shared" si="10"/>
        <v>0</v>
      </c>
      <c r="J68" s="133">
        <f t="shared" si="10"/>
        <v>95305849</v>
      </c>
      <c r="K68" s="134">
        <f t="shared" si="10"/>
        <v>30000</v>
      </c>
      <c r="L68" s="135">
        <f t="shared" si="10"/>
        <v>0</v>
      </c>
      <c r="M68" s="136">
        <f t="shared" si="10"/>
        <v>0</v>
      </c>
      <c r="N68" s="134">
        <f t="shared" si="10"/>
        <v>0</v>
      </c>
      <c r="O68" s="137">
        <f t="shared" si="10"/>
        <v>0</v>
      </c>
      <c r="P68" s="133">
        <f t="shared" si="10"/>
        <v>0</v>
      </c>
      <c r="Q68" s="134">
        <f t="shared" si="10"/>
        <v>0</v>
      </c>
      <c r="R68" s="135">
        <f t="shared" si="10"/>
        <v>0</v>
      </c>
      <c r="S68" s="136">
        <f t="shared" si="10"/>
        <v>0</v>
      </c>
      <c r="T68" s="134">
        <f t="shared" si="10"/>
        <v>0</v>
      </c>
      <c r="U68" s="134">
        <f t="shared" si="10"/>
        <v>0</v>
      </c>
      <c r="V68" s="35"/>
    </row>
    <row r="69" spans="1:27" ht="30" x14ac:dyDescent="0.25">
      <c r="A69" s="35" t="s">
        <v>84</v>
      </c>
      <c r="B69" s="83" t="s">
        <v>89</v>
      </c>
      <c r="D69" s="572"/>
      <c r="E69" s="572"/>
      <c r="F69" s="575"/>
      <c r="G69" s="576"/>
      <c r="H69" s="572"/>
      <c r="I69" s="573"/>
      <c r="J69" s="571"/>
      <c r="K69" s="572"/>
      <c r="L69" s="575"/>
      <c r="M69" s="576"/>
      <c r="N69" s="572"/>
      <c r="O69" s="573"/>
      <c r="P69" s="571"/>
      <c r="Q69" s="572"/>
      <c r="R69" s="575"/>
      <c r="S69" s="576"/>
      <c r="T69" s="572"/>
      <c r="U69" s="572"/>
      <c r="V69" s="35"/>
    </row>
    <row r="70" spans="1:27" ht="30" x14ac:dyDescent="0.25">
      <c r="A70" s="35">
        <v>11</v>
      </c>
      <c r="B70" s="83" t="s">
        <v>191</v>
      </c>
      <c r="C70" s="196" t="s">
        <v>168</v>
      </c>
      <c r="D70" s="127">
        <v>0</v>
      </c>
      <c r="E70" s="127">
        <v>0</v>
      </c>
      <c r="F70" s="128">
        <v>0</v>
      </c>
      <c r="G70" s="186">
        <v>0</v>
      </c>
      <c r="H70" s="127">
        <v>0</v>
      </c>
      <c r="I70" s="179">
        <v>0</v>
      </c>
      <c r="J70" s="126">
        <v>0</v>
      </c>
      <c r="K70" s="127">
        <v>0</v>
      </c>
      <c r="L70" s="128">
        <v>0</v>
      </c>
      <c r="M70" s="186">
        <v>0</v>
      </c>
      <c r="N70" s="127">
        <v>0</v>
      </c>
      <c r="O70" s="179">
        <v>0</v>
      </c>
      <c r="P70" s="126">
        <v>0</v>
      </c>
      <c r="Q70" s="127">
        <v>0</v>
      </c>
      <c r="R70" s="128">
        <v>0</v>
      </c>
      <c r="S70" s="186">
        <v>0</v>
      </c>
      <c r="T70" s="127">
        <v>0</v>
      </c>
      <c r="U70" s="127">
        <v>0</v>
      </c>
      <c r="V70" s="35"/>
    </row>
    <row r="71" spans="1:27" x14ac:dyDescent="0.25">
      <c r="A71" s="35">
        <v>12</v>
      </c>
      <c r="B71" s="83" t="s">
        <v>77</v>
      </c>
      <c r="C71" s="196" t="s">
        <v>169</v>
      </c>
      <c r="D71" s="127">
        <v>0</v>
      </c>
      <c r="E71" s="127">
        <v>0</v>
      </c>
      <c r="F71" s="128">
        <v>0</v>
      </c>
      <c r="G71" s="186">
        <v>0</v>
      </c>
      <c r="H71" s="127">
        <v>0</v>
      </c>
      <c r="I71" s="179">
        <v>0</v>
      </c>
      <c r="J71" s="126">
        <v>0</v>
      </c>
      <c r="K71" s="127">
        <v>0</v>
      </c>
      <c r="L71" s="128">
        <v>0</v>
      </c>
      <c r="M71" s="186">
        <v>0</v>
      </c>
      <c r="N71" s="127">
        <v>0</v>
      </c>
      <c r="O71" s="179">
        <v>0</v>
      </c>
      <c r="P71" s="126">
        <v>0</v>
      </c>
      <c r="Q71" s="127">
        <v>0</v>
      </c>
      <c r="R71" s="128">
        <v>0</v>
      </c>
      <c r="S71" s="186">
        <v>0</v>
      </c>
      <c r="T71" s="127">
        <v>0</v>
      </c>
      <c r="U71" s="127">
        <v>0</v>
      </c>
      <c r="V71" s="35"/>
    </row>
    <row r="72" spans="1:27" ht="30" x14ac:dyDescent="0.25">
      <c r="A72" s="35">
        <v>13</v>
      </c>
      <c r="B72" s="83" t="s">
        <v>184</v>
      </c>
      <c r="C72" s="197" t="s">
        <v>171</v>
      </c>
      <c r="D72" s="127">
        <v>0</v>
      </c>
      <c r="E72" s="127">
        <v>0</v>
      </c>
      <c r="F72" s="128">
        <v>0</v>
      </c>
      <c r="G72" s="186">
        <v>0</v>
      </c>
      <c r="H72" s="127">
        <v>0</v>
      </c>
      <c r="I72" s="179">
        <v>0</v>
      </c>
      <c r="J72" s="126">
        <v>0</v>
      </c>
      <c r="K72" s="127">
        <v>0</v>
      </c>
      <c r="L72" s="128">
        <v>0</v>
      </c>
      <c r="M72" s="186">
        <v>0</v>
      </c>
      <c r="N72" s="127">
        <v>0</v>
      </c>
      <c r="O72" s="179">
        <v>0</v>
      </c>
      <c r="P72" s="126">
        <v>0</v>
      </c>
      <c r="Q72" s="127">
        <v>0</v>
      </c>
      <c r="R72" s="128">
        <v>0</v>
      </c>
      <c r="S72" s="186">
        <v>0</v>
      </c>
      <c r="T72" s="127">
        <v>0</v>
      </c>
      <c r="U72" s="127">
        <v>0</v>
      </c>
      <c r="V72" s="35"/>
    </row>
    <row r="73" spans="1:27" ht="29.25" x14ac:dyDescent="0.25">
      <c r="A73" s="45"/>
      <c r="B73" s="153" t="s">
        <v>106</v>
      </c>
      <c r="C73" s="149"/>
      <c r="D73" s="134">
        <f t="shared" ref="D73:U73" si="11">SUM(D70,D71,D72)</f>
        <v>0</v>
      </c>
      <c r="E73" s="134">
        <f t="shared" si="11"/>
        <v>0</v>
      </c>
      <c r="F73" s="135">
        <f t="shared" si="11"/>
        <v>0</v>
      </c>
      <c r="G73" s="136">
        <f t="shared" si="11"/>
        <v>0</v>
      </c>
      <c r="H73" s="134">
        <f t="shared" si="11"/>
        <v>0</v>
      </c>
      <c r="I73" s="137">
        <f t="shared" si="11"/>
        <v>0</v>
      </c>
      <c r="J73" s="133">
        <f t="shared" si="11"/>
        <v>0</v>
      </c>
      <c r="K73" s="134">
        <f t="shared" si="11"/>
        <v>0</v>
      </c>
      <c r="L73" s="135">
        <f t="shared" si="11"/>
        <v>0</v>
      </c>
      <c r="M73" s="136">
        <f t="shared" si="11"/>
        <v>0</v>
      </c>
      <c r="N73" s="134">
        <f t="shared" si="11"/>
        <v>0</v>
      </c>
      <c r="O73" s="137">
        <f t="shared" si="11"/>
        <v>0</v>
      </c>
      <c r="P73" s="133">
        <f t="shared" si="11"/>
        <v>0</v>
      </c>
      <c r="Q73" s="134">
        <f t="shared" si="11"/>
        <v>0</v>
      </c>
      <c r="R73" s="135">
        <f t="shared" si="11"/>
        <v>0</v>
      </c>
      <c r="S73" s="136">
        <f t="shared" si="11"/>
        <v>0</v>
      </c>
      <c r="T73" s="134">
        <f t="shared" si="11"/>
        <v>0</v>
      </c>
      <c r="U73" s="134">
        <f t="shared" si="11"/>
        <v>0</v>
      </c>
      <c r="V73" s="35"/>
    </row>
    <row r="74" spans="1:27" ht="29.25" x14ac:dyDescent="0.25">
      <c r="A74" s="45"/>
      <c r="B74" s="153" t="s">
        <v>115</v>
      </c>
      <c r="C74" s="149"/>
      <c r="D74" s="134">
        <f>SUM(A374,D68,D62)</f>
        <v>861801</v>
      </c>
      <c r="E74" s="134">
        <f>SUM(B374,E68,E62)</f>
        <v>0</v>
      </c>
      <c r="F74" s="135">
        <f>SUM(C374,F68,F62)</f>
        <v>0</v>
      </c>
      <c r="G74" s="136">
        <f>SUM(D185,G68,G62)</f>
        <v>5111750</v>
      </c>
      <c r="H74" s="134">
        <f>SUM(E185,H68,H62)</f>
        <v>0</v>
      </c>
      <c r="I74" s="137">
        <f>SUM(F185,I68,I62)</f>
        <v>0</v>
      </c>
      <c r="J74" s="133">
        <f>SUM(G374,J68,J62)</f>
        <v>291072711.86464</v>
      </c>
      <c r="K74" s="134">
        <f>SUM(H374,K68,K62)</f>
        <v>201349</v>
      </c>
      <c r="L74" s="135">
        <f>SUM(I374,L68,L62)</f>
        <v>0</v>
      </c>
      <c r="M74" s="136">
        <f>SUM(G562,M68,M62)</f>
        <v>16508205.9</v>
      </c>
      <c r="N74" s="134">
        <f>SUM(H563,N68,N62)</f>
        <v>0</v>
      </c>
      <c r="O74" s="137">
        <f>SUM(I563,O68,O62)</f>
        <v>0</v>
      </c>
      <c r="P74" s="133">
        <f>SUM(J500,P68,P62)</f>
        <v>0</v>
      </c>
      <c r="Q74" s="134">
        <f>SUM(K500,Q68,Q62)</f>
        <v>3454560</v>
      </c>
      <c r="R74" s="135">
        <f>SUM(L500,R68,R62)</f>
        <v>0</v>
      </c>
      <c r="S74" s="136">
        <f>SUM(M478,S68,S62)</f>
        <v>564000</v>
      </c>
      <c r="T74" s="134">
        <f>SUM(N478,T68,T62)</f>
        <v>0</v>
      </c>
      <c r="U74" s="134">
        <f>SUM(O478,U68,U62)</f>
        <v>0</v>
      </c>
      <c r="V74" s="35"/>
    </row>
    <row r="75" spans="1:27" ht="15.75" thickBot="1" x14ac:dyDescent="0.3"/>
    <row r="76" spans="1:27" ht="20.25" customHeight="1" thickBot="1" x14ac:dyDescent="0.3">
      <c r="A76" s="156"/>
      <c r="B76" s="153"/>
      <c r="C76" s="149"/>
      <c r="D76" s="741" t="s">
        <v>85</v>
      </c>
      <c r="E76" s="734"/>
      <c r="F76" s="734"/>
      <c r="G76" s="734"/>
      <c r="H76" s="734"/>
      <c r="I76" s="734"/>
      <c r="J76" s="734"/>
      <c r="K76" s="734"/>
      <c r="L76" s="734"/>
      <c r="M76" s="734"/>
      <c r="N76" s="734"/>
      <c r="O76" s="734"/>
      <c r="P76" s="734"/>
      <c r="Q76" s="734"/>
      <c r="R76" s="734"/>
      <c r="S76" s="734"/>
      <c r="T76" s="734"/>
      <c r="U76" s="742"/>
      <c r="V76" s="193"/>
      <c r="W76" s="193"/>
      <c r="X76" s="193"/>
      <c r="Y76" s="193"/>
      <c r="Z76" s="193"/>
      <c r="AA76" s="193"/>
    </row>
    <row r="77" spans="1:27" ht="60" customHeight="1" x14ac:dyDescent="0.25">
      <c r="A77" s="156"/>
      <c r="B77" s="153"/>
      <c r="C77" s="194" t="s">
        <v>334</v>
      </c>
      <c r="D77" s="604" t="s">
        <v>267</v>
      </c>
      <c r="E77" s="604"/>
      <c r="F77" s="607"/>
      <c r="G77" s="606" t="s">
        <v>268</v>
      </c>
      <c r="H77" s="604"/>
      <c r="I77" s="607"/>
      <c r="J77" s="604" t="s">
        <v>269</v>
      </c>
      <c r="K77" s="604"/>
      <c r="L77" s="607"/>
      <c r="M77" s="606" t="s">
        <v>270</v>
      </c>
      <c r="N77" s="604"/>
      <c r="O77" s="607"/>
      <c r="P77" s="608" t="s">
        <v>271</v>
      </c>
      <c r="Q77" s="604"/>
      <c r="R77" s="605"/>
      <c r="S77" s="606" t="s">
        <v>272</v>
      </c>
      <c r="T77" s="604"/>
      <c r="U77" s="604"/>
      <c r="V77" s="35"/>
    </row>
    <row r="78" spans="1:27" ht="84" customHeight="1" x14ac:dyDescent="0.25">
      <c r="A78" s="156"/>
      <c r="B78" s="153"/>
      <c r="C78" s="195" t="s">
        <v>124</v>
      </c>
      <c r="D78" s="617" t="s">
        <v>351</v>
      </c>
      <c r="E78" s="598"/>
      <c r="F78" s="649"/>
      <c r="G78" s="599" t="s">
        <v>352</v>
      </c>
      <c r="H78" s="598"/>
      <c r="I78" s="649"/>
      <c r="J78" s="617" t="s">
        <v>374</v>
      </c>
      <c r="K78" s="598"/>
      <c r="L78" s="649"/>
      <c r="M78" s="599" t="s">
        <v>354</v>
      </c>
      <c r="N78" s="598"/>
      <c r="O78" s="649"/>
      <c r="P78" s="599" t="s">
        <v>375</v>
      </c>
      <c r="Q78" s="598"/>
      <c r="R78" s="649"/>
      <c r="S78" s="599" t="s">
        <v>355</v>
      </c>
      <c r="T78" s="598"/>
      <c r="U78" s="650"/>
      <c r="V78" s="35"/>
    </row>
    <row r="79" spans="1:27" ht="86.25" customHeight="1" x14ac:dyDescent="0.25">
      <c r="A79" s="148" t="s">
        <v>40</v>
      </c>
      <c r="B79" s="149" t="s">
        <v>124</v>
      </c>
      <c r="C79" s="194" t="s">
        <v>142</v>
      </c>
      <c r="D79" s="228" t="s">
        <v>159</v>
      </c>
      <c r="E79" s="228" t="s">
        <v>160</v>
      </c>
      <c r="F79" s="231" t="s">
        <v>161</v>
      </c>
      <c r="G79" s="230" t="s">
        <v>159</v>
      </c>
      <c r="H79" s="228" t="s">
        <v>160</v>
      </c>
      <c r="I79" s="231" t="s">
        <v>161</v>
      </c>
      <c r="J79" s="228" t="s">
        <v>159</v>
      </c>
      <c r="K79" s="228" t="s">
        <v>160</v>
      </c>
      <c r="L79" s="231" t="s">
        <v>161</v>
      </c>
      <c r="M79" s="224" t="s">
        <v>159</v>
      </c>
      <c r="N79" s="225" t="s">
        <v>160</v>
      </c>
      <c r="O79" s="226" t="s">
        <v>161</v>
      </c>
      <c r="P79" s="227" t="s">
        <v>159</v>
      </c>
      <c r="Q79" s="228" t="s">
        <v>160</v>
      </c>
      <c r="R79" s="229" t="s">
        <v>161</v>
      </c>
      <c r="S79" s="230" t="s">
        <v>159</v>
      </c>
      <c r="T79" s="228" t="s">
        <v>160</v>
      </c>
      <c r="U79" s="228" t="s">
        <v>161</v>
      </c>
      <c r="V79" s="35"/>
    </row>
    <row r="80" spans="1:27" ht="30" x14ac:dyDescent="0.25">
      <c r="A80" s="35" t="s">
        <v>54</v>
      </c>
      <c r="B80" s="83" t="s">
        <v>56</v>
      </c>
      <c r="D80" s="708"/>
      <c r="E80" s="708"/>
      <c r="F80" s="711"/>
      <c r="G80" s="710"/>
      <c r="H80" s="708"/>
      <c r="I80" s="711"/>
      <c r="J80" s="200"/>
      <c r="K80" s="200"/>
      <c r="L80" s="202"/>
      <c r="M80" s="710"/>
      <c r="N80" s="708"/>
      <c r="O80" s="711"/>
      <c r="P80" s="721"/>
      <c r="Q80" s="708"/>
      <c r="R80" s="709"/>
      <c r="S80" s="710"/>
      <c r="T80" s="708"/>
      <c r="U80" s="708"/>
      <c r="V80" s="35"/>
    </row>
    <row r="81" spans="1:22" x14ac:dyDescent="0.25">
      <c r="A81" s="35">
        <v>1</v>
      </c>
      <c r="B81" s="83" t="s">
        <v>2</v>
      </c>
      <c r="C81" s="196" t="s">
        <v>172</v>
      </c>
      <c r="D81" s="127">
        <v>9758497</v>
      </c>
      <c r="E81" s="127">
        <v>0</v>
      </c>
      <c r="F81" s="128">
        <v>0</v>
      </c>
      <c r="G81" s="126">
        <v>0</v>
      </c>
      <c r="H81" s="127">
        <v>0</v>
      </c>
      <c r="I81" s="128">
        <v>0</v>
      </c>
      <c r="J81" s="127">
        <v>0</v>
      </c>
      <c r="K81" s="127">
        <v>0</v>
      </c>
      <c r="L81" s="128">
        <v>0</v>
      </c>
      <c r="M81" s="126"/>
      <c r="N81" s="127"/>
      <c r="O81" s="128"/>
      <c r="P81" s="186">
        <v>0</v>
      </c>
      <c r="Q81" s="127">
        <v>0</v>
      </c>
      <c r="R81" s="179">
        <v>0</v>
      </c>
      <c r="S81" s="126">
        <v>0</v>
      </c>
      <c r="T81" s="127">
        <v>0</v>
      </c>
      <c r="U81" s="127">
        <v>0</v>
      </c>
      <c r="V81" s="35"/>
    </row>
    <row r="82" spans="1:22" ht="30" x14ac:dyDescent="0.25">
      <c r="A82" s="35">
        <v>2</v>
      </c>
      <c r="B82" s="83" t="s">
        <v>58</v>
      </c>
      <c r="C82" s="196" t="s">
        <v>173</v>
      </c>
      <c r="D82" s="127">
        <v>1901269.28</v>
      </c>
      <c r="E82" s="127">
        <v>0</v>
      </c>
      <c r="F82" s="128">
        <v>0</v>
      </c>
      <c r="G82" s="126">
        <v>0</v>
      </c>
      <c r="H82" s="127">
        <v>0</v>
      </c>
      <c r="I82" s="128">
        <v>0</v>
      </c>
      <c r="J82" s="127">
        <v>0</v>
      </c>
      <c r="K82" s="127">
        <v>0</v>
      </c>
      <c r="L82" s="128">
        <v>0</v>
      </c>
      <c r="M82" s="126"/>
      <c r="N82" s="127"/>
      <c r="O82" s="128"/>
      <c r="P82" s="186">
        <v>0</v>
      </c>
      <c r="Q82" s="127">
        <v>0</v>
      </c>
      <c r="R82" s="179">
        <v>0</v>
      </c>
      <c r="S82" s="126">
        <v>0</v>
      </c>
      <c r="T82" s="127">
        <v>0</v>
      </c>
      <c r="U82" s="127">
        <v>0</v>
      </c>
      <c r="V82" s="35"/>
    </row>
    <row r="83" spans="1:22" x14ac:dyDescent="0.25">
      <c r="A83" s="35">
        <v>3</v>
      </c>
      <c r="B83" s="83" t="s">
        <v>3</v>
      </c>
      <c r="C83" s="196" t="s">
        <v>175</v>
      </c>
      <c r="D83" s="127">
        <v>1219150</v>
      </c>
      <c r="E83" s="127">
        <v>0</v>
      </c>
      <c r="F83" s="128">
        <v>0</v>
      </c>
      <c r="G83" s="126">
        <v>750000</v>
      </c>
      <c r="H83" s="127">
        <v>0</v>
      </c>
      <c r="I83" s="128">
        <v>0</v>
      </c>
      <c r="J83" s="127">
        <v>0</v>
      </c>
      <c r="K83" s="127">
        <v>0</v>
      </c>
      <c r="L83" s="128">
        <v>0</v>
      </c>
      <c r="M83" s="126"/>
      <c r="N83" s="127"/>
      <c r="O83" s="128"/>
      <c r="P83" s="186">
        <v>0</v>
      </c>
      <c r="Q83" s="127">
        <v>0</v>
      </c>
      <c r="R83" s="179">
        <v>0</v>
      </c>
      <c r="S83" s="126">
        <v>0</v>
      </c>
      <c r="T83" s="127">
        <v>9705</v>
      </c>
      <c r="U83" s="127">
        <v>0</v>
      </c>
      <c r="V83" s="35"/>
    </row>
    <row r="84" spans="1:22" x14ac:dyDescent="0.25">
      <c r="A84" s="35">
        <v>4</v>
      </c>
      <c r="B84" s="83" t="s">
        <v>52</v>
      </c>
      <c r="C84" s="196" t="s">
        <v>176</v>
      </c>
      <c r="D84" s="127">
        <v>0</v>
      </c>
      <c r="E84" s="127">
        <v>0</v>
      </c>
      <c r="F84" s="128">
        <v>0</v>
      </c>
      <c r="G84" s="126">
        <v>0</v>
      </c>
      <c r="H84" s="127">
        <v>0</v>
      </c>
      <c r="I84" s="128">
        <v>0</v>
      </c>
      <c r="J84" s="127">
        <v>0</v>
      </c>
      <c r="K84" s="127">
        <v>0</v>
      </c>
      <c r="L84" s="128">
        <v>0</v>
      </c>
      <c r="M84" s="126"/>
      <c r="N84" s="127"/>
      <c r="O84" s="128"/>
      <c r="P84" s="186">
        <v>0</v>
      </c>
      <c r="Q84" s="127">
        <v>0</v>
      </c>
      <c r="R84" s="179">
        <v>0</v>
      </c>
      <c r="S84" s="126">
        <v>0</v>
      </c>
      <c r="T84" s="127">
        <v>0</v>
      </c>
      <c r="U84" s="127">
        <v>0</v>
      </c>
      <c r="V84" s="35"/>
    </row>
    <row r="85" spans="1:22" x14ac:dyDescent="0.25">
      <c r="A85" s="35">
        <v>5</v>
      </c>
      <c r="B85" s="83" t="s">
        <v>59</v>
      </c>
      <c r="C85" s="196" t="s">
        <v>177</v>
      </c>
      <c r="D85" s="127">
        <v>0</v>
      </c>
      <c r="E85" s="127">
        <v>0</v>
      </c>
      <c r="F85" s="128">
        <v>0</v>
      </c>
      <c r="G85" s="126">
        <v>0</v>
      </c>
      <c r="H85" s="127">
        <v>0</v>
      </c>
      <c r="I85" s="128">
        <v>0</v>
      </c>
      <c r="J85" s="127">
        <v>8479000</v>
      </c>
      <c r="K85" s="127">
        <v>0</v>
      </c>
      <c r="L85" s="128">
        <v>0</v>
      </c>
      <c r="M85" s="126"/>
      <c r="N85" s="127"/>
      <c r="O85" s="128"/>
      <c r="P85" s="186">
        <v>0</v>
      </c>
      <c r="Q85" s="127">
        <v>0</v>
      </c>
      <c r="R85" s="179">
        <v>0</v>
      </c>
      <c r="S85" s="126">
        <v>0</v>
      </c>
      <c r="T85" s="127">
        <v>0</v>
      </c>
      <c r="U85" s="127">
        <v>0</v>
      </c>
      <c r="V85" s="35"/>
    </row>
    <row r="86" spans="1:22" x14ac:dyDescent="0.25">
      <c r="A86" s="35">
        <v>6</v>
      </c>
      <c r="B86" s="83" t="s">
        <v>110</v>
      </c>
      <c r="C86" s="197" t="s">
        <v>178</v>
      </c>
      <c r="D86" s="127">
        <v>0</v>
      </c>
      <c r="E86" s="127">
        <v>0</v>
      </c>
      <c r="F86" s="128">
        <v>0</v>
      </c>
      <c r="G86" s="126">
        <v>0</v>
      </c>
      <c r="H86" s="127">
        <v>0</v>
      </c>
      <c r="I86" s="128">
        <v>0</v>
      </c>
      <c r="J86" s="127">
        <v>0</v>
      </c>
      <c r="K86" s="127">
        <v>0</v>
      </c>
      <c r="L86" s="128">
        <v>0</v>
      </c>
      <c r="M86" s="126"/>
      <c r="N86" s="127"/>
      <c r="O86" s="128"/>
      <c r="P86" s="186">
        <v>0</v>
      </c>
      <c r="Q86" s="127">
        <v>0</v>
      </c>
      <c r="R86" s="179">
        <v>0</v>
      </c>
      <c r="S86" s="126">
        <v>0</v>
      </c>
      <c r="T86" s="127">
        <v>0</v>
      </c>
      <c r="U86" s="127">
        <v>0</v>
      </c>
      <c r="V86" s="35"/>
    </row>
    <row r="87" spans="1:22" x14ac:dyDescent="0.25">
      <c r="A87" s="45"/>
      <c r="B87" s="153" t="s">
        <v>60</v>
      </c>
      <c r="C87" s="198"/>
      <c r="D87" s="134">
        <f t="shared" ref="D87:L87" si="12">SUM(D81:D85)</f>
        <v>12878916.279999999</v>
      </c>
      <c r="E87" s="134">
        <f t="shared" si="12"/>
        <v>0</v>
      </c>
      <c r="F87" s="135">
        <f t="shared" si="12"/>
        <v>0</v>
      </c>
      <c r="G87" s="133">
        <f t="shared" si="12"/>
        <v>750000</v>
      </c>
      <c r="H87" s="134">
        <f t="shared" si="12"/>
        <v>0</v>
      </c>
      <c r="I87" s="135">
        <f t="shared" si="12"/>
        <v>0</v>
      </c>
      <c r="J87" s="134">
        <f t="shared" si="12"/>
        <v>8479000</v>
      </c>
      <c r="K87" s="134">
        <f t="shared" si="12"/>
        <v>0</v>
      </c>
      <c r="L87" s="135">
        <f t="shared" si="12"/>
        <v>0</v>
      </c>
      <c r="M87" s="133"/>
      <c r="N87" s="134"/>
      <c r="O87" s="135"/>
      <c r="P87" s="136">
        <f t="shared" ref="P87:U87" si="13">SUM(P81:P85)</f>
        <v>0</v>
      </c>
      <c r="Q87" s="134">
        <f t="shared" si="13"/>
        <v>0</v>
      </c>
      <c r="R87" s="137">
        <f t="shared" si="13"/>
        <v>0</v>
      </c>
      <c r="S87" s="133">
        <f t="shared" si="13"/>
        <v>0</v>
      </c>
      <c r="T87" s="134">
        <f t="shared" si="13"/>
        <v>9705</v>
      </c>
      <c r="U87" s="134">
        <f t="shared" si="13"/>
        <v>0</v>
      </c>
      <c r="V87" s="35"/>
    </row>
    <row r="88" spans="1:22" ht="30" x14ac:dyDescent="0.25">
      <c r="A88" s="35" t="s">
        <v>83</v>
      </c>
      <c r="B88" s="83" t="s">
        <v>63</v>
      </c>
      <c r="C88" s="196"/>
      <c r="D88" s="572"/>
      <c r="E88" s="572"/>
      <c r="F88" s="575"/>
      <c r="G88" s="571"/>
      <c r="H88" s="572"/>
      <c r="I88" s="575"/>
      <c r="J88" s="572"/>
      <c r="K88" s="572"/>
      <c r="L88" s="575"/>
      <c r="M88" s="571"/>
      <c r="N88" s="572"/>
      <c r="O88" s="575"/>
      <c r="P88" s="576"/>
      <c r="Q88" s="572"/>
      <c r="R88" s="573"/>
      <c r="S88" s="571"/>
      <c r="T88" s="572"/>
      <c r="U88" s="572"/>
      <c r="V88" s="35"/>
    </row>
    <row r="89" spans="1:22" x14ac:dyDescent="0.25">
      <c r="A89" s="35">
        <v>7</v>
      </c>
      <c r="B89" s="83" t="s">
        <v>65</v>
      </c>
      <c r="C89" s="196" t="s">
        <v>179</v>
      </c>
      <c r="D89" s="127">
        <v>3150000</v>
      </c>
      <c r="E89" s="127">
        <v>0</v>
      </c>
      <c r="F89" s="128">
        <v>0</v>
      </c>
      <c r="G89" s="126">
        <v>0</v>
      </c>
      <c r="H89" s="127">
        <v>0</v>
      </c>
      <c r="I89" s="128">
        <v>0</v>
      </c>
      <c r="J89" s="127">
        <v>0</v>
      </c>
      <c r="K89" s="127">
        <v>0</v>
      </c>
      <c r="L89" s="128">
        <v>0</v>
      </c>
      <c r="M89" s="126"/>
      <c r="N89" s="127"/>
      <c r="O89" s="128"/>
      <c r="P89" s="186">
        <v>0</v>
      </c>
      <c r="Q89" s="127">
        <v>5000000</v>
      </c>
      <c r="R89" s="179">
        <v>0</v>
      </c>
      <c r="S89" s="126">
        <v>0</v>
      </c>
      <c r="T89" s="127">
        <v>0</v>
      </c>
      <c r="U89" s="127">
        <v>0</v>
      </c>
      <c r="V89" s="35"/>
    </row>
    <row r="90" spans="1:22" x14ac:dyDescent="0.25">
      <c r="A90" s="35">
        <v>8</v>
      </c>
      <c r="B90" s="83" t="s">
        <v>66</v>
      </c>
      <c r="C90" s="196" t="s">
        <v>180</v>
      </c>
      <c r="D90" s="127">
        <v>27950000</v>
      </c>
      <c r="E90" s="127">
        <v>0</v>
      </c>
      <c r="F90" s="128">
        <v>0</v>
      </c>
      <c r="G90" s="126">
        <v>0</v>
      </c>
      <c r="H90" s="127">
        <v>0</v>
      </c>
      <c r="I90" s="128">
        <v>0</v>
      </c>
      <c r="J90" s="127">
        <v>0</v>
      </c>
      <c r="K90" s="127">
        <v>0</v>
      </c>
      <c r="L90" s="128">
        <v>0</v>
      </c>
      <c r="M90" s="126"/>
      <c r="N90" s="127"/>
      <c r="O90" s="128"/>
      <c r="P90" s="186">
        <v>0</v>
      </c>
      <c r="Q90" s="127">
        <v>0</v>
      </c>
      <c r="R90" s="179">
        <v>0</v>
      </c>
      <c r="S90" s="126">
        <v>0</v>
      </c>
      <c r="T90" s="127">
        <v>0</v>
      </c>
      <c r="U90" s="127">
        <v>0</v>
      </c>
      <c r="V90" s="35"/>
    </row>
    <row r="91" spans="1:22" x14ac:dyDescent="0.25">
      <c r="A91" s="35">
        <v>9</v>
      </c>
      <c r="B91" s="83" t="s">
        <v>67</v>
      </c>
      <c r="C91" s="196" t="s">
        <v>181</v>
      </c>
      <c r="D91" s="127">
        <v>0</v>
      </c>
      <c r="E91" s="127">
        <v>0</v>
      </c>
      <c r="F91" s="128">
        <v>0</v>
      </c>
      <c r="G91" s="126">
        <v>0</v>
      </c>
      <c r="H91" s="127">
        <v>0</v>
      </c>
      <c r="I91" s="128">
        <v>0</v>
      </c>
      <c r="J91" s="127">
        <v>0</v>
      </c>
      <c r="K91" s="127">
        <v>0</v>
      </c>
      <c r="L91" s="128">
        <v>0</v>
      </c>
      <c r="M91" s="126"/>
      <c r="N91" s="127"/>
      <c r="O91" s="128"/>
      <c r="P91" s="186">
        <v>0</v>
      </c>
      <c r="Q91" s="127">
        <v>0</v>
      </c>
      <c r="R91" s="179">
        <v>0</v>
      </c>
      <c r="S91" s="126">
        <v>0</v>
      </c>
      <c r="T91" s="127">
        <v>0</v>
      </c>
      <c r="U91" s="127">
        <v>0</v>
      </c>
      <c r="V91" s="35"/>
    </row>
    <row r="92" spans="1:22" x14ac:dyDescent="0.25">
      <c r="A92" s="35">
        <v>10</v>
      </c>
      <c r="B92" s="83" t="s">
        <v>16</v>
      </c>
      <c r="C92" s="196" t="s">
        <v>178</v>
      </c>
      <c r="D92" s="127">
        <v>0</v>
      </c>
      <c r="E92" s="127">
        <v>0</v>
      </c>
      <c r="F92" s="128">
        <v>0</v>
      </c>
      <c r="G92" s="126">
        <v>0</v>
      </c>
      <c r="H92" s="127">
        <v>0</v>
      </c>
      <c r="I92" s="128">
        <v>0</v>
      </c>
      <c r="J92" s="127">
        <v>0</v>
      </c>
      <c r="K92" s="127">
        <v>0</v>
      </c>
      <c r="L92" s="128">
        <v>0</v>
      </c>
      <c r="M92" s="126"/>
      <c r="N92" s="127"/>
      <c r="O92" s="128"/>
      <c r="P92" s="186">
        <v>0</v>
      </c>
      <c r="Q92" s="127">
        <v>0</v>
      </c>
      <c r="R92" s="179">
        <v>0</v>
      </c>
      <c r="S92" s="126">
        <v>0</v>
      </c>
      <c r="T92" s="127">
        <v>0</v>
      </c>
      <c r="U92" s="127">
        <v>0</v>
      </c>
      <c r="V92" s="35"/>
    </row>
    <row r="93" spans="1:22" ht="29.25" x14ac:dyDescent="0.25">
      <c r="A93" s="45"/>
      <c r="B93" s="153" t="s">
        <v>68</v>
      </c>
      <c r="C93" s="198"/>
      <c r="D93" s="134">
        <f t="shared" ref="D93:L93" si="14">SUM(D89,D90,D91,D92)</f>
        <v>31100000</v>
      </c>
      <c r="E93" s="134">
        <f t="shared" si="14"/>
        <v>0</v>
      </c>
      <c r="F93" s="135">
        <f t="shared" si="14"/>
        <v>0</v>
      </c>
      <c r="G93" s="133">
        <f t="shared" si="14"/>
        <v>0</v>
      </c>
      <c r="H93" s="134">
        <f t="shared" si="14"/>
        <v>0</v>
      </c>
      <c r="I93" s="135">
        <f t="shared" si="14"/>
        <v>0</v>
      </c>
      <c r="J93" s="134">
        <f t="shared" si="14"/>
        <v>0</v>
      </c>
      <c r="K93" s="134">
        <f t="shared" si="14"/>
        <v>0</v>
      </c>
      <c r="L93" s="135">
        <f t="shared" si="14"/>
        <v>0</v>
      </c>
      <c r="M93" s="133"/>
      <c r="N93" s="134"/>
      <c r="O93" s="135"/>
      <c r="P93" s="136">
        <f t="shared" ref="P93:U93" si="15">SUM(P89,P90,P91,P92)</f>
        <v>0</v>
      </c>
      <c r="Q93" s="134">
        <f t="shared" si="15"/>
        <v>5000000</v>
      </c>
      <c r="R93" s="137">
        <f t="shared" si="15"/>
        <v>0</v>
      </c>
      <c r="S93" s="133">
        <f t="shared" si="15"/>
        <v>0</v>
      </c>
      <c r="T93" s="134">
        <f t="shared" si="15"/>
        <v>0</v>
      </c>
      <c r="U93" s="134">
        <f t="shared" si="15"/>
        <v>0</v>
      </c>
      <c r="V93" s="35"/>
    </row>
    <row r="94" spans="1:22" ht="30" x14ac:dyDescent="0.25">
      <c r="A94" s="35" t="s">
        <v>84</v>
      </c>
      <c r="B94" s="83" t="s">
        <v>89</v>
      </c>
      <c r="D94" s="572"/>
      <c r="E94" s="572"/>
      <c r="F94" s="575"/>
      <c r="G94" s="571"/>
      <c r="H94" s="572"/>
      <c r="I94" s="575"/>
      <c r="J94" s="572"/>
      <c r="K94" s="572"/>
      <c r="L94" s="575"/>
      <c r="M94" s="571"/>
      <c r="N94" s="572"/>
      <c r="O94" s="575"/>
      <c r="P94" s="576"/>
      <c r="Q94" s="572"/>
      <c r="R94" s="573"/>
      <c r="S94" s="571"/>
      <c r="T94" s="572"/>
      <c r="U94" s="572"/>
      <c r="V94" s="35"/>
    </row>
    <row r="95" spans="1:22" ht="30" x14ac:dyDescent="0.25">
      <c r="A95" s="35">
        <v>11</v>
      </c>
      <c r="B95" s="83" t="s">
        <v>191</v>
      </c>
      <c r="C95" s="196" t="s">
        <v>168</v>
      </c>
      <c r="D95" s="127">
        <v>0</v>
      </c>
      <c r="E95" s="127">
        <v>0</v>
      </c>
      <c r="F95" s="128">
        <v>0</v>
      </c>
      <c r="G95" s="126">
        <v>0</v>
      </c>
      <c r="H95" s="127">
        <v>0</v>
      </c>
      <c r="I95" s="128">
        <v>0</v>
      </c>
      <c r="J95" s="127">
        <v>0</v>
      </c>
      <c r="K95" s="127">
        <v>0</v>
      </c>
      <c r="L95" s="128">
        <v>0</v>
      </c>
      <c r="M95" s="126"/>
      <c r="N95" s="127"/>
      <c r="O95" s="128"/>
      <c r="P95" s="186">
        <v>0</v>
      </c>
      <c r="Q95" s="127">
        <v>0</v>
      </c>
      <c r="R95" s="179">
        <v>0</v>
      </c>
      <c r="S95" s="126">
        <v>0</v>
      </c>
      <c r="T95" s="127">
        <v>0</v>
      </c>
      <c r="U95" s="127">
        <v>0</v>
      </c>
      <c r="V95" s="35"/>
    </row>
    <row r="96" spans="1:22" x14ac:dyDescent="0.25">
      <c r="A96" s="35">
        <v>12</v>
      </c>
      <c r="B96" s="83" t="s">
        <v>77</v>
      </c>
      <c r="C96" s="196" t="s">
        <v>169</v>
      </c>
      <c r="D96" s="127">
        <v>0</v>
      </c>
      <c r="E96" s="127">
        <v>0</v>
      </c>
      <c r="F96" s="128">
        <v>0</v>
      </c>
      <c r="G96" s="126">
        <v>0</v>
      </c>
      <c r="H96" s="127">
        <v>0</v>
      </c>
      <c r="I96" s="128">
        <v>0</v>
      </c>
      <c r="J96" s="127">
        <v>0</v>
      </c>
      <c r="K96" s="127">
        <v>0</v>
      </c>
      <c r="L96" s="128">
        <v>0</v>
      </c>
      <c r="M96" s="126"/>
      <c r="N96" s="127"/>
      <c r="O96" s="128"/>
      <c r="P96" s="186">
        <v>0</v>
      </c>
      <c r="Q96" s="127">
        <v>0</v>
      </c>
      <c r="R96" s="179">
        <v>0</v>
      </c>
      <c r="S96" s="126">
        <v>0</v>
      </c>
      <c r="T96" s="127">
        <v>0</v>
      </c>
      <c r="U96" s="127">
        <v>0</v>
      </c>
      <c r="V96" s="35"/>
    </row>
    <row r="97" spans="1:61" ht="30" x14ac:dyDescent="0.25">
      <c r="A97" s="35">
        <v>13</v>
      </c>
      <c r="B97" s="83" t="s">
        <v>184</v>
      </c>
      <c r="C97" s="197" t="s">
        <v>171</v>
      </c>
      <c r="D97" s="127">
        <v>0</v>
      </c>
      <c r="E97" s="127">
        <v>0</v>
      </c>
      <c r="F97" s="128">
        <v>0</v>
      </c>
      <c r="G97" s="126">
        <v>0</v>
      </c>
      <c r="H97" s="127">
        <v>0</v>
      </c>
      <c r="I97" s="128">
        <v>0</v>
      </c>
      <c r="J97" s="127">
        <v>0</v>
      </c>
      <c r="K97" s="127">
        <v>0</v>
      </c>
      <c r="L97" s="128">
        <v>0</v>
      </c>
      <c r="M97" s="126"/>
      <c r="N97" s="127"/>
      <c r="O97" s="128"/>
      <c r="P97" s="186">
        <v>0</v>
      </c>
      <c r="Q97" s="127">
        <v>0</v>
      </c>
      <c r="R97" s="179">
        <v>0</v>
      </c>
      <c r="S97" s="126">
        <v>0</v>
      </c>
      <c r="T97" s="127">
        <v>0</v>
      </c>
      <c r="U97" s="127">
        <v>0</v>
      </c>
      <c r="V97" s="35"/>
    </row>
    <row r="98" spans="1:61" ht="29.25" x14ac:dyDescent="0.25">
      <c r="A98" s="45"/>
      <c r="B98" s="153" t="s">
        <v>106</v>
      </c>
      <c r="C98" s="149"/>
      <c r="D98" s="134">
        <f t="shared" ref="D98:L98" si="16">SUM(D95,D96,D97)</f>
        <v>0</v>
      </c>
      <c r="E98" s="134">
        <f t="shared" si="16"/>
        <v>0</v>
      </c>
      <c r="F98" s="135">
        <f t="shared" si="16"/>
        <v>0</v>
      </c>
      <c r="G98" s="133">
        <f t="shared" si="16"/>
        <v>0</v>
      </c>
      <c r="H98" s="134">
        <f t="shared" si="16"/>
        <v>0</v>
      </c>
      <c r="I98" s="135">
        <f t="shared" si="16"/>
        <v>0</v>
      </c>
      <c r="J98" s="134">
        <f t="shared" si="16"/>
        <v>0</v>
      </c>
      <c r="K98" s="134">
        <f t="shared" si="16"/>
        <v>0</v>
      </c>
      <c r="L98" s="135">
        <f t="shared" si="16"/>
        <v>0</v>
      </c>
      <c r="M98" s="133"/>
      <c r="N98" s="134"/>
      <c r="O98" s="135"/>
      <c r="P98" s="136">
        <f t="shared" ref="P98:U98" si="17">SUM(P95,P96,P97)</f>
        <v>0</v>
      </c>
      <c r="Q98" s="134">
        <f t="shared" si="17"/>
        <v>0</v>
      </c>
      <c r="R98" s="137">
        <f t="shared" si="17"/>
        <v>0</v>
      </c>
      <c r="S98" s="133">
        <f t="shared" si="17"/>
        <v>0</v>
      </c>
      <c r="T98" s="134">
        <f t="shared" si="17"/>
        <v>0</v>
      </c>
      <c r="U98" s="134">
        <f t="shared" si="17"/>
        <v>0</v>
      </c>
      <c r="V98" s="35"/>
    </row>
    <row r="99" spans="1:61" ht="30" thickBot="1" x14ac:dyDescent="0.3">
      <c r="A99" s="45"/>
      <c r="B99" s="153" t="s">
        <v>115</v>
      </c>
      <c r="C99" s="149"/>
      <c r="D99" s="134">
        <f>SUM(P458,D93,D87)</f>
        <v>43978916.280000001</v>
      </c>
      <c r="E99" s="134">
        <f>SUM(Q458,E93,E87)</f>
        <v>0</v>
      </c>
      <c r="F99" s="135">
        <f>SUM(R458,F93,F87)</f>
        <v>0</v>
      </c>
      <c r="G99" s="133">
        <f>SUM(S489,G93,G87)</f>
        <v>750000</v>
      </c>
      <c r="H99" s="134">
        <f>SUM(T489,H93,H87)</f>
        <v>0</v>
      </c>
      <c r="I99" s="135">
        <f>SUM(U489,I93,I87)</f>
        <v>0</v>
      </c>
      <c r="J99" s="133">
        <f>SUM(G399,J93,J87)</f>
        <v>8479000</v>
      </c>
      <c r="K99" s="134">
        <f>SUM(H399,K93,K87)</f>
        <v>0</v>
      </c>
      <c r="L99" s="135">
        <f>SUM(I399,L93,L87)</f>
        <v>0</v>
      </c>
      <c r="M99" s="133"/>
      <c r="N99" s="134"/>
      <c r="O99" s="135"/>
      <c r="P99" s="133">
        <f t="shared" ref="P99:U99" si="18">SUM(M399,P93,P87)</f>
        <v>0</v>
      </c>
      <c r="Q99" s="134">
        <f t="shared" si="18"/>
        <v>5000000</v>
      </c>
      <c r="R99" s="135">
        <f t="shared" si="18"/>
        <v>0</v>
      </c>
      <c r="S99" s="133">
        <f t="shared" si="18"/>
        <v>0</v>
      </c>
      <c r="T99" s="134">
        <f t="shared" si="18"/>
        <v>9705</v>
      </c>
      <c r="U99" s="142">
        <f t="shared" si="18"/>
        <v>0</v>
      </c>
      <c r="V99" s="35"/>
    </row>
    <row r="100" spans="1:61" ht="15.75" thickBot="1" x14ac:dyDescent="0.3">
      <c r="A100" s="156"/>
      <c r="B100" s="153"/>
      <c r="C100" s="149"/>
      <c r="D100" s="741" t="s">
        <v>85</v>
      </c>
      <c r="E100" s="734"/>
      <c r="F100" s="734"/>
      <c r="G100" s="734"/>
      <c r="H100" s="734"/>
      <c r="I100" s="734"/>
      <c r="J100" s="734"/>
      <c r="K100" s="734"/>
      <c r="L100" s="734"/>
      <c r="M100" s="734"/>
      <c r="N100" s="734"/>
      <c r="O100" s="734"/>
      <c r="P100" s="734"/>
      <c r="Q100" s="734"/>
      <c r="R100" s="734"/>
      <c r="S100" s="734"/>
      <c r="T100" s="734"/>
      <c r="U100" s="742"/>
      <c r="V100" s="249"/>
      <c r="W100" s="249"/>
      <c r="X100" s="249"/>
      <c r="Y100" s="249"/>
      <c r="Z100" s="249"/>
      <c r="AA100" s="249"/>
      <c r="AB100" s="249"/>
      <c r="AC100" s="249"/>
      <c r="AD100" s="249"/>
      <c r="AE100" s="249"/>
      <c r="AF100" s="249"/>
      <c r="AG100" s="249"/>
      <c r="AH100" s="249"/>
      <c r="AI100" s="249"/>
      <c r="AJ100" s="249"/>
      <c r="AK100" s="249"/>
      <c r="AL100" s="249"/>
      <c r="AM100" s="249"/>
      <c r="AN100" s="249"/>
      <c r="AO100" s="249"/>
      <c r="AP100" s="249"/>
      <c r="AQ100" s="249"/>
    </row>
    <row r="101" spans="1:61" ht="60" customHeight="1" x14ac:dyDescent="0.25">
      <c r="A101" s="156"/>
      <c r="B101" s="153"/>
      <c r="C101" s="194" t="s">
        <v>334</v>
      </c>
      <c r="D101" s="651" t="s">
        <v>273</v>
      </c>
      <c r="E101" s="651"/>
      <c r="F101" s="652"/>
      <c r="G101" s="654" t="s">
        <v>274</v>
      </c>
      <c r="H101" s="651"/>
      <c r="I101" s="655"/>
      <c r="J101" s="653" t="s">
        <v>275</v>
      </c>
      <c r="K101" s="651"/>
      <c r="L101" s="652"/>
      <c r="M101" s="654" t="s">
        <v>276</v>
      </c>
      <c r="N101" s="651"/>
      <c r="O101" s="655"/>
      <c r="P101" s="654" t="s">
        <v>313</v>
      </c>
      <c r="Q101" s="651"/>
      <c r="R101" s="655"/>
      <c r="S101" s="654" t="s">
        <v>280</v>
      </c>
      <c r="T101" s="651"/>
      <c r="U101" s="651"/>
      <c r="V101" s="249"/>
      <c r="W101" s="249"/>
      <c r="X101" s="249"/>
      <c r="Y101" s="249"/>
      <c r="Z101" s="249"/>
      <c r="AA101" s="249"/>
      <c r="AB101" s="249"/>
      <c r="AC101" s="249"/>
      <c r="AD101" s="249"/>
      <c r="AE101" s="249"/>
      <c r="AF101" s="249"/>
      <c r="AG101" s="249"/>
      <c r="AH101" s="249"/>
      <c r="AI101" s="249"/>
      <c r="AJ101" s="249"/>
      <c r="AK101" s="249"/>
      <c r="AL101" s="249"/>
      <c r="AM101" s="249"/>
      <c r="AN101" s="249"/>
      <c r="AO101" s="249"/>
      <c r="AP101" s="249"/>
      <c r="AQ101" s="249"/>
      <c r="AR101" s="249"/>
      <c r="AS101" s="249"/>
      <c r="AT101" s="249"/>
      <c r="AU101" s="249"/>
      <c r="AV101" s="249"/>
      <c r="AW101" s="249"/>
      <c r="AX101" s="249"/>
      <c r="AY101" s="249"/>
      <c r="AZ101" s="249"/>
      <c r="BA101" s="249"/>
      <c r="BB101" s="249"/>
      <c r="BC101" s="249"/>
      <c r="BD101" s="249"/>
      <c r="BE101" s="249"/>
      <c r="BF101" s="249"/>
      <c r="BG101" s="249"/>
      <c r="BH101" s="249"/>
      <c r="BI101" s="249"/>
    </row>
    <row r="102" spans="1:61" ht="84" customHeight="1" x14ac:dyDescent="0.25">
      <c r="A102" s="156"/>
      <c r="B102" s="153"/>
      <c r="C102" s="195" t="s">
        <v>124</v>
      </c>
      <c r="D102" s="617" t="s">
        <v>356</v>
      </c>
      <c r="E102" s="598"/>
      <c r="F102" s="598"/>
      <c r="G102" s="599" t="s">
        <v>376</v>
      </c>
      <c r="H102" s="598"/>
      <c r="I102" s="649"/>
      <c r="J102" s="599" t="s">
        <v>377</v>
      </c>
      <c r="K102" s="598"/>
      <c r="L102" s="649"/>
      <c r="M102" s="599" t="s">
        <v>378</v>
      </c>
      <c r="N102" s="598"/>
      <c r="O102" s="649"/>
      <c r="P102" s="599" t="s">
        <v>379</v>
      </c>
      <c r="Q102" s="598"/>
      <c r="R102" s="649"/>
      <c r="S102" s="599" t="s">
        <v>339</v>
      </c>
      <c r="T102" s="598"/>
      <c r="U102" s="650"/>
      <c r="V102" s="249"/>
      <c r="W102" s="249"/>
      <c r="X102" s="249"/>
      <c r="Y102" s="249"/>
      <c r="Z102" s="249"/>
      <c r="AA102" s="249"/>
      <c r="AB102" s="249"/>
      <c r="AC102" s="249"/>
      <c r="AD102" s="249"/>
      <c r="AE102" s="249"/>
      <c r="AF102" s="249"/>
      <c r="AG102" s="249"/>
      <c r="AH102" s="249"/>
      <c r="AI102" s="249"/>
      <c r="AJ102" s="249"/>
      <c r="AK102" s="249"/>
      <c r="AL102" s="249"/>
      <c r="AM102" s="249"/>
      <c r="AN102" s="249"/>
      <c r="AO102" s="249"/>
      <c r="AP102" s="249"/>
      <c r="AQ102" s="249"/>
      <c r="AR102" s="249"/>
      <c r="AS102" s="249"/>
      <c r="AT102" s="249"/>
      <c r="AU102" s="249"/>
      <c r="AV102" s="249"/>
      <c r="AW102" s="249"/>
      <c r="AX102" s="249"/>
      <c r="AY102" s="249"/>
      <c r="AZ102" s="249"/>
      <c r="BA102" s="249"/>
      <c r="BB102" s="249"/>
      <c r="BC102" s="249"/>
      <c r="BD102" s="249"/>
      <c r="BE102" s="249"/>
      <c r="BF102" s="249"/>
      <c r="BG102" s="249"/>
      <c r="BH102" s="249"/>
      <c r="BI102" s="249"/>
    </row>
    <row r="103" spans="1:61" ht="86.1" customHeight="1" x14ac:dyDescent="0.25">
      <c r="A103" s="148" t="s">
        <v>40</v>
      </c>
      <c r="B103" s="149" t="s">
        <v>124</v>
      </c>
      <c r="C103" s="194" t="s">
        <v>142</v>
      </c>
      <c r="D103" s="228" t="s">
        <v>159</v>
      </c>
      <c r="E103" s="228" t="s">
        <v>160</v>
      </c>
      <c r="F103" s="229" t="s">
        <v>161</v>
      </c>
      <c r="G103" s="230" t="s">
        <v>159</v>
      </c>
      <c r="H103" s="228" t="s">
        <v>160</v>
      </c>
      <c r="I103" s="231" t="s">
        <v>161</v>
      </c>
      <c r="J103" s="227" t="s">
        <v>159</v>
      </c>
      <c r="K103" s="228" t="s">
        <v>160</v>
      </c>
      <c r="L103" s="229" t="s">
        <v>161</v>
      </c>
      <c r="M103" s="230" t="s">
        <v>159</v>
      </c>
      <c r="N103" s="228" t="s">
        <v>160</v>
      </c>
      <c r="O103" s="231" t="s">
        <v>161</v>
      </c>
      <c r="P103" s="230" t="s">
        <v>159</v>
      </c>
      <c r="Q103" s="228" t="s">
        <v>160</v>
      </c>
      <c r="R103" s="231" t="s">
        <v>161</v>
      </c>
      <c r="S103" s="230" t="s">
        <v>159</v>
      </c>
      <c r="T103" s="228" t="s">
        <v>160</v>
      </c>
      <c r="U103" s="228" t="s">
        <v>161</v>
      </c>
      <c r="V103" s="249"/>
      <c r="W103" s="249"/>
      <c r="X103" s="249"/>
      <c r="Y103" s="249"/>
      <c r="Z103" s="249"/>
      <c r="AA103" s="249"/>
      <c r="AB103" s="249"/>
      <c r="AC103" s="249"/>
      <c r="AD103" s="249"/>
      <c r="AE103" s="249"/>
      <c r="AF103" s="249"/>
      <c r="AG103" s="249"/>
      <c r="AH103" s="249"/>
      <c r="AI103" s="249"/>
      <c r="AJ103" s="249"/>
      <c r="AK103" s="249"/>
      <c r="AL103" s="249"/>
      <c r="AM103" s="249"/>
      <c r="AN103" s="249"/>
      <c r="AO103" s="249"/>
      <c r="AP103" s="249"/>
      <c r="AQ103" s="249"/>
      <c r="AR103" s="249"/>
      <c r="AS103" s="249"/>
      <c r="AT103" s="249"/>
      <c r="AU103" s="249"/>
      <c r="AV103" s="249"/>
      <c r="AW103" s="249"/>
      <c r="AX103" s="249"/>
      <c r="AY103" s="249"/>
      <c r="AZ103" s="249"/>
      <c r="BA103" s="249"/>
      <c r="BB103" s="249"/>
      <c r="BC103" s="249"/>
      <c r="BD103" s="249"/>
      <c r="BE103" s="249"/>
      <c r="BF103" s="249"/>
      <c r="BG103" s="249"/>
      <c r="BH103" s="249"/>
      <c r="BI103" s="249"/>
    </row>
    <row r="104" spans="1:61" ht="30" x14ac:dyDescent="0.25">
      <c r="A104" s="35" t="s">
        <v>54</v>
      </c>
      <c r="B104" s="83" t="s">
        <v>56</v>
      </c>
      <c r="D104" s="708"/>
      <c r="E104" s="708"/>
      <c r="F104" s="709"/>
      <c r="G104" s="710"/>
      <c r="H104" s="708"/>
      <c r="I104" s="711"/>
      <c r="J104" s="721"/>
      <c r="K104" s="708"/>
      <c r="L104" s="709"/>
      <c r="M104" s="203"/>
      <c r="N104" s="200"/>
      <c r="O104" s="202"/>
      <c r="P104" s="710"/>
      <c r="Q104" s="708"/>
      <c r="R104" s="711"/>
      <c r="S104" s="710"/>
      <c r="T104" s="708"/>
      <c r="U104" s="708"/>
      <c r="V104" s="249"/>
      <c r="W104" s="249"/>
      <c r="X104" s="249"/>
      <c r="Y104" s="249"/>
      <c r="Z104" s="249"/>
      <c r="AA104" s="249"/>
      <c r="AB104" s="249"/>
      <c r="AC104" s="249"/>
      <c r="AD104" s="249"/>
      <c r="AE104" s="249"/>
      <c r="AF104" s="249"/>
      <c r="AG104" s="249"/>
      <c r="AH104" s="249"/>
      <c r="AI104" s="249"/>
      <c r="AJ104" s="249"/>
      <c r="AK104" s="249"/>
      <c r="AL104" s="249"/>
      <c r="AM104" s="249"/>
      <c r="AN104" s="249"/>
      <c r="AO104" s="249"/>
      <c r="AP104" s="249"/>
      <c r="AQ104" s="249"/>
      <c r="AR104" s="249"/>
      <c r="AS104" s="249"/>
      <c r="AT104" s="249"/>
      <c r="AU104" s="249"/>
      <c r="AV104" s="249"/>
      <c r="AW104" s="249"/>
      <c r="AX104" s="249"/>
      <c r="AY104" s="249"/>
      <c r="AZ104" s="249"/>
      <c r="BA104" s="249"/>
      <c r="BB104" s="249"/>
      <c r="BC104" s="249"/>
      <c r="BD104" s="249"/>
      <c r="BE104" s="249"/>
      <c r="BF104" s="249"/>
      <c r="BG104" s="249"/>
      <c r="BH104" s="249"/>
      <c r="BI104" s="249"/>
    </row>
    <row r="105" spans="1:61" x14ac:dyDescent="0.25">
      <c r="A105" s="35">
        <v>1</v>
      </c>
      <c r="B105" s="83" t="s">
        <v>2</v>
      </c>
      <c r="C105" s="196" t="s">
        <v>172</v>
      </c>
      <c r="D105" s="127">
        <v>0</v>
      </c>
      <c r="E105" s="127">
        <v>0</v>
      </c>
      <c r="F105" s="179">
        <v>0</v>
      </c>
      <c r="G105" s="126">
        <v>0</v>
      </c>
      <c r="H105" s="127">
        <v>0</v>
      </c>
      <c r="I105" s="128">
        <v>0</v>
      </c>
      <c r="J105" s="186"/>
      <c r="K105" s="127"/>
      <c r="L105" s="179"/>
      <c r="M105" s="126">
        <v>0</v>
      </c>
      <c r="N105" s="127">
        <v>0</v>
      </c>
      <c r="O105" s="128">
        <v>0</v>
      </c>
      <c r="P105" s="126">
        <v>0</v>
      </c>
      <c r="Q105" s="127">
        <v>0</v>
      </c>
      <c r="R105" s="128">
        <v>0</v>
      </c>
      <c r="S105" s="126">
        <v>0</v>
      </c>
      <c r="T105" s="127">
        <v>0</v>
      </c>
      <c r="U105" s="127">
        <v>0</v>
      </c>
      <c r="V105" s="249"/>
      <c r="W105" s="249"/>
      <c r="X105" s="249"/>
      <c r="Y105" s="249"/>
      <c r="Z105" s="249"/>
      <c r="AA105" s="249"/>
      <c r="AB105" s="249"/>
      <c r="AC105" s="249"/>
      <c r="AD105" s="249"/>
      <c r="AE105" s="249"/>
      <c r="AF105" s="249"/>
      <c r="AG105" s="249"/>
      <c r="AH105" s="249"/>
      <c r="AI105" s="249"/>
      <c r="AJ105" s="249"/>
      <c r="AK105" s="249"/>
      <c r="AL105" s="249"/>
      <c r="AM105" s="249"/>
      <c r="AN105" s="249"/>
      <c r="AO105" s="249"/>
      <c r="AP105" s="249"/>
      <c r="AQ105" s="249"/>
      <c r="AR105" s="249"/>
      <c r="AS105" s="249"/>
      <c r="AT105" s="249"/>
      <c r="AU105" s="249"/>
      <c r="AV105" s="249"/>
      <c r="AW105" s="249"/>
      <c r="AX105" s="249"/>
      <c r="AY105" s="249"/>
      <c r="AZ105" s="249"/>
      <c r="BA105" s="249"/>
      <c r="BB105" s="249"/>
      <c r="BC105" s="249"/>
      <c r="BD105" s="249"/>
      <c r="BE105" s="249"/>
      <c r="BF105" s="249"/>
      <c r="BG105" s="249"/>
      <c r="BH105" s="249"/>
      <c r="BI105" s="249"/>
    </row>
    <row r="106" spans="1:61" ht="30" x14ac:dyDescent="0.25">
      <c r="A106" s="35">
        <v>2</v>
      </c>
      <c r="B106" s="83" t="s">
        <v>58</v>
      </c>
      <c r="C106" s="196" t="s">
        <v>173</v>
      </c>
      <c r="D106" s="127">
        <v>0</v>
      </c>
      <c r="E106" s="127">
        <v>0</v>
      </c>
      <c r="F106" s="179">
        <v>0</v>
      </c>
      <c r="G106" s="126">
        <v>0</v>
      </c>
      <c r="H106" s="127">
        <v>0</v>
      </c>
      <c r="I106" s="128">
        <v>0</v>
      </c>
      <c r="J106" s="186"/>
      <c r="K106" s="127"/>
      <c r="L106" s="179"/>
      <c r="M106" s="126">
        <v>0</v>
      </c>
      <c r="N106" s="127">
        <v>0</v>
      </c>
      <c r="O106" s="128">
        <v>0</v>
      </c>
      <c r="P106" s="126">
        <v>0</v>
      </c>
      <c r="Q106" s="127">
        <v>0</v>
      </c>
      <c r="R106" s="128">
        <v>0</v>
      </c>
      <c r="S106" s="126">
        <v>0</v>
      </c>
      <c r="T106" s="127">
        <v>0</v>
      </c>
      <c r="U106" s="127">
        <v>0</v>
      </c>
      <c r="V106" s="249"/>
      <c r="W106" s="249"/>
      <c r="X106" s="249"/>
      <c r="Y106" s="249"/>
      <c r="Z106" s="249"/>
      <c r="AA106" s="249"/>
      <c r="AB106" s="249"/>
      <c r="AC106" s="249"/>
      <c r="AD106" s="249"/>
      <c r="AE106" s="249"/>
      <c r="AF106" s="249"/>
      <c r="AG106" s="249"/>
      <c r="AH106" s="249"/>
      <c r="AI106" s="249"/>
      <c r="AJ106" s="249"/>
      <c r="AK106" s="249"/>
      <c r="AL106" s="249"/>
      <c r="AM106" s="249"/>
      <c r="AN106" s="249"/>
      <c r="AO106" s="249"/>
      <c r="AP106" s="249"/>
      <c r="AQ106" s="249"/>
      <c r="AR106" s="249"/>
      <c r="AS106" s="249"/>
      <c r="AT106" s="249"/>
      <c r="AU106" s="249"/>
      <c r="AV106" s="249"/>
      <c r="AW106" s="249"/>
      <c r="AX106" s="249"/>
      <c r="AY106" s="249"/>
      <c r="AZ106" s="249"/>
      <c r="BA106" s="249"/>
      <c r="BB106" s="249"/>
      <c r="BC106" s="249"/>
      <c r="BD106" s="249"/>
      <c r="BE106" s="249"/>
      <c r="BF106" s="249"/>
      <c r="BG106" s="249"/>
      <c r="BH106" s="249"/>
      <c r="BI106" s="249"/>
    </row>
    <row r="107" spans="1:61" x14ac:dyDescent="0.25">
      <c r="A107" s="35">
        <v>3</v>
      </c>
      <c r="B107" s="83" t="s">
        <v>3</v>
      </c>
      <c r="C107" s="196" t="s">
        <v>175</v>
      </c>
      <c r="D107" s="127">
        <v>0</v>
      </c>
      <c r="E107" s="127">
        <v>1697500</v>
      </c>
      <c r="F107" s="179">
        <v>0</v>
      </c>
      <c r="G107" s="126">
        <v>0</v>
      </c>
      <c r="H107" s="127">
        <v>0</v>
      </c>
      <c r="I107" s="128">
        <v>0</v>
      </c>
      <c r="J107" s="186"/>
      <c r="K107" s="127"/>
      <c r="L107" s="179"/>
      <c r="M107" s="126">
        <v>0</v>
      </c>
      <c r="N107" s="127">
        <v>1100000</v>
      </c>
      <c r="O107" s="128">
        <v>0</v>
      </c>
      <c r="P107" s="126">
        <v>0</v>
      </c>
      <c r="Q107" s="127">
        <v>0</v>
      </c>
      <c r="R107" s="128">
        <v>0</v>
      </c>
      <c r="S107" s="126">
        <v>0</v>
      </c>
      <c r="T107" s="127">
        <v>0</v>
      </c>
      <c r="U107" s="127">
        <v>0</v>
      </c>
      <c r="V107" s="249"/>
      <c r="W107" s="249"/>
      <c r="X107" s="249"/>
      <c r="Y107" s="249"/>
      <c r="Z107" s="249"/>
      <c r="AA107" s="249"/>
      <c r="AB107" s="249"/>
      <c r="AC107" s="249"/>
      <c r="AD107" s="249"/>
      <c r="AE107" s="249"/>
      <c r="AF107" s="249"/>
      <c r="AG107" s="249"/>
      <c r="AH107" s="249"/>
      <c r="AI107" s="249"/>
      <c r="AJ107" s="249"/>
      <c r="AK107" s="249"/>
      <c r="AL107" s="249"/>
      <c r="AM107" s="249"/>
      <c r="AN107" s="249"/>
      <c r="AO107" s="249"/>
      <c r="AP107" s="249"/>
      <c r="AQ107" s="249"/>
      <c r="AR107" s="249"/>
      <c r="AS107" s="249"/>
      <c r="AT107" s="249"/>
      <c r="AU107" s="249"/>
      <c r="AV107" s="249"/>
      <c r="AW107" s="249"/>
      <c r="AX107" s="249"/>
      <c r="AY107" s="249"/>
      <c r="AZ107" s="249"/>
      <c r="BA107" s="249"/>
      <c r="BB107" s="249"/>
      <c r="BC107" s="249"/>
      <c r="BD107" s="249"/>
      <c r="BE107" s="249"/>
      <c r="BF107" s="249"/>
      <c r="BG107" s="249"/>
      <c r="BH107" s="249"/>
      <c r="BI107" s="249"/>
    </row>
    <row r="108" spans="1:61" x14ac:dyDescent="0.25">
      <c r="A108" s="35">
        <v>4</v>
      </c>
      <c r="B108" s="83" t="s">
        <v>52</v>
      </c>
      <c r="C108" s="196" t="s">
        <v>176</v>
      </c>
      <c r="D108" s="127">
        <v>0</v>
      </c>
      <c r="E108" s="127">
        <v>0</v>
      </c>
      <c r="F108" s="179">
        <v>0</v>
      </c>
      <c r="G108" s="126">
        <v>0</v>
      </c>
      <c r="H108" s="127">
        <v>0</v>
      </c>
      <c r="I108" s="128">
        <v>0</v>
      </c>
      <c r="J108" s="186"/>
      <c r="K108" s="127"/>
      <c r="L108" s="179"/>
      <c r="M108" s="126">
        <v>0</v>
      </c>
      <c r="N108" s="127">
        <v>28090766</v>
      </c>
      <c r="O108" s="128">
        <v>0</v>
      </c>
      <c r="P108" s="126">
        <v>0</v>
      </c>
      <c r="Q108" s="127">
        <v>0</v>
      </c>
      <c r="R108" s="128">
        <v>0</v>
      </c>
      <c r="S108" s="126">
        <v>0</v>
      </c>
      <c r="T108" s="127">
        <v>0</v>
      </c>
      <c r="U108" s="127">
        <v>0</v>
      </c>
      <c r="V108" s="249"/>
      <c r="W108" s="249"/>
      <c r="X108" s="249"/>
      <c r="Y108" s="249"/>
      <c r="Z108" s="249"/>
      <c r="AA108" s="249"/>
      <c r="AB108" s="249"/>
      <c r="AC108" s="249"/>
      <c r="AD108" s="249"/>
      <c r="AE108" s="249"/>
      <c r="AF108" s="249"/>
      <c r="AG108" s="249"/>
      <c r="AH108" s="249"/>
      <c r="AI108" s="249"/>
      <c r="AJ108" s="249"/>
      <c r="AK108" s="249"/>
      <c r="AL108" s="249"/>
      <c r="AM108" s="249"/>
      <c r="AN108" s="249"/>
      <c r="AO108" s="249"/>
      <c r="AP108" s="249"/>
      <c r="AQ108" s="249"/>
      <c r="AR108" s="249"/>
      <c r="AS108" s="249"/>
      <c r="AT108" s="249"/>
      <c r="AU108" s="249"/>
      <c r="AV108" s="249"/>
      <c r="AW108" s="249"/>
      <c r="AX108" s="249"/>
      <c r="AY108" s="249"/>
      <c r="AZ108" s="249"/>
      <c r="BA108" s="249"/>
      <c r="BB108" s="249"/>
      <c r="BC108" s="249"/>
      <c r="BD108" s="249"/>
      <c r="BE108" s="249"/>
      <c r="BF108" s="249"/>
      <c r="BG108" s="249"/>
      <c r="BH108" s="249"/>
      <c r="BI108" s="249"/>
    </row>
    <row r="109" spans="1:61" x14ac:dyDescent="0.25">
      <c r="A109" s="35">
        <v>5</v>
      </c>
      <c r="B109" s="83" t="s">
        <v>59</v>
      </c>
      <c r="C109" s="196" t="s">
        <v>177</v>
      </c>
      <c r="D109" s="127">
        <v>0</v>
      </c>
      <c r="E109" s="127">
        <v>0</v>
      </c>
      <c r="F109" s="179">
        <v>0</v>
      </c>
      <c r="G109" s="126">
        <v>0</v>
      </c>
      <c r="H109" s="127">
        <v>1000000</v>
      </c>
      <c r="I109" s="128">
        <v>0</v>
      </c>
      <c r="J109" s="186"/>
      <c r="K109" s="127"/>
      <c r="L109" s="179"/>
      <c r="M109" s="126">
        <v>0</v>
      </c>
      <c r="N109" s="127">
        <v>500000</v>
      </c>
      <c r="O109" s="128">
        <v>0</v>
      </c>
      <c r="P109" s="126">
        <v>0</v>
      </c>
      <c r="Q109" s="127">
        <v>0</v>
      </c>
      <c r="R109" s="128">
        <v>0</v>
      </c>
      <c r="S109" s="126">
        <v>0</v>
      </c>
      <c r="T109" s="127">
        <v>0</v>
      </c>
      <c r="U109" s="127">
        <v>0</v>
      </c>
      <c r="V109" s="249"/>
      <c r="W109" s="249"/>
      <c r="X109" s="249"/>
      <c r="Y109" s="249"/>
      <c r="Z109" s="249"/>
      <c r="AA109" s="249"/>
      <c r="AB109" s="249"/>
      <c r="AC109" s="249"/>
      <c r="AD109" s="249"/>
      <c r="AE109" s="249"/>
      <c r="AF109" s="249"/>
      <c r="AG109" s="249"/>
      <c r="AH109" s="249"/>
      <c r="AI109" s="249"/>
      <c r="AJ109" s="249"/>
      <c r="AK109" s="249"/>
      <c r="AL109" s="249"/>
      <c r="AM109" s="249"/>
      <c r="AN109" s="249"/>
      <c r="AO109" s="249"/>
      <c r="AP109" s="249"/>
      <c r="AQ109" s="249"/>
      <c r="AR109" s="249"/>
      <c r="AS109" s="249"/>
      <c r="AT109" s="249"/>
      <c r="AU109" s="249"/>
      <c r="AV109" s="249"/>
      <c r="AW109" s="249"/>
      <c r="AX109" s="249"/>
      <c r="AY109" s="249"/>
      <c r="AZ109" s="249"/>
      <c r="BA109" s="249"/>
      <c r="BB109" s="249"/>
      <c r="BC109" s="249"/>
      <c r="BD109" s="249"/>
      <c r="BE109" s="249"/>
      <c r="BF109" s="249"/>
      <c r="BG109" s="249"/>
      <c r="BH109" s="249"/>
      <c r="BI109" s="249"/>
    </row>
    <row r="110" spans="1:61" x14ac:dyDescent="0.25">
      <c r="A110" s="35">
        <v>6</v>
      </c>
      <c r="B110" s="83" t="s">
        <v>110</v>
      </c>
      <c r="C110" s="197" t="s">
        <v>178</v>
      </c>
      <c r="D110" s="127">
        <v>0</v>
      </c>
      <c r="E110" s="127">
        <v>0</v>
      </c>
      <c r="F110" s="179">
        <v>0</v>
      </c>
      <c r="G110" s="126">
        <v>0</v>
      </c>
      <c r="H110" s="127">
        <v>0</v>
      </c>
      <c r="I110" s="128">
        <v>0</v>
      </c>
      <c r="J110" s="186"/>
      <c r="K110" s="127"/>
      <c r="L110" s="179"/>
      <c r="M110" s="126">
        <v>0</v>
      </c>
      <c r="N110" s="127">
        <v>0</v>
      </c>
      <c r="O110" s="128">
        <v>0</v>
      </c>
      <c r="P110" s="126">
        <v>0</v>
      </c>
      <c r="Q110" s="127">
        <v>0</v>
      </c>
      <c r="R110" s="128">
        <v>0</v>
      </c>
      <c r="S110" s="126">
        <v>0</v>
      </c>
      <c r="T110" s="127">
        <v>0</v>
      </c>
      <c r="U110" s="127">
        <v>0</v>
      </c>
      <c r="V110" s="249"/>
      <c r="W110" s="249"/>
      <c r="X110" s="249"/>
      <c r="Y110" s="249"/>
      <c r="Z110" s="249"/>
      <c r="AA110" s="249"/>
      <c r="AB110" s="249"/>
      <c r="AC110" s="249"/>
      <c r="AD110" s="249"/>
      <c r="AE110" s="249"/>
      <c r="AF110" s="249"/>
      <c r="AG110" s="249"/>
      <c r="AH110" s="249"/>
      <c r="AI110" s="249"/>
      <c r="AJ110" s="249"/>
      <c r="AK110" s="249"/>
      <c r="AL110" s="249"/>
      <c r="AM110" s="249"/>
      <c r="AN110" s="249"/>
      <c r="AO110" s="249"/>
      <c r="AP110" s="249"/>
      <c r="AQ110" s="249"/>
      <c r="AR110" s="249"/>
      <c r="AS110" s="249"/>
      <c r="AT110" s="249"/>
      <c r="AU110" s="249"/>
      <c r="AV110" s="249"/>
      <c r="AW110" s="249"/>
      <c r="AX110" s="249"/>
      <c r="AY110" s="249"/>
      <c r="AZ110" s="249"/>
      <c r="BA110" s="249"/>
      <c r="BB110" s="249"/>
      <c r="BC110" s="249"/>
      <c r="BD110" s="249"/>
      <c r="BE110" s="249"/>
      <c r="BF110" s="249"/>
      <c r="BG110" s="249"/>
      <c r="BH110" s="249"/>
      <c r="BI110" s="249"/>
    </row>
    <row r="111" spans="1:61" x14ac:dyDescent="0.25">
      <c r="A111" s="45"/>
      <c r="B111" s="153" t="s">
        <v>60</v>
      </c>
      <c r="C111" s="198"/>
      <c r="D111" s="134">
        <f t="shared" ref="D111:I111" si="19">SUM(D105:D109)</f>
        <v>0</v>
      </c>
      <c r="E111" s="134">
        <f t="shared" si="19"/>
        <v>1697500</v>
      </c>
      <c r="F111" s="137">
        <f t="shared" si="19"/>
        <v>0</v>
      </c>
      <c r="G111" s="133">
        <f t="shared" si="19"/>
        <v>0</v>
      </c>
      <c r="H111" s="134">
        <f t="shared" si="19"/>
        <v>1000000</v>
      </c>
      <c r="I111" s="135">
        <f t="shared" si="19"/>
        <v>0</v>
      </c>
      <c r="J111" s="136"/>
      <c r="K111" s="134"/>
      <c r="L111" s="137"/>
      <c r="M111" s="133">
        <f t="shared" ref="M111:U111" si="20">SUM(M105:M109)</f>
        <v>0</v>
      </c>
      <c r="N111" s="134">
        <f t="shared" si="20"/>
        <v>29690766</v>
      </c>
      <c r="O111" s="135">
        <f t="shared" si="20"/>
        <v>0</v>
      </c>
      <c r="P111" s="133">
        <f t="shared" si="20"/>
        <v>0</v>
      </c>
      <c r="Q111" s="134">
        <f t="shared" si="20"/>
        <v>0</v>
      </c>
      <c r="R111" s="135">
        <f t="shared" si="20"/>
        <v>0</v>
      </c>
      <c r="S111" s="133">
        <f t="shared" si="20"/>
        <v>0</v>
      </c>
      <c r="T111" s="134">
        <f t="shared" si="20"/>
        <v>0</v>
      </c>
      <c r="U111" s="134">
        <f t="shared" si="20"/>
        <v>0</v>
      </c>
      <c r="V111" s="249"/>
      <c r="W111" s="249"/>
      <c r="X111" s="249"/>
      <c r="Y111" s="249"/>
      <c r="Z111" s="249"/>
      <c r="AA111" s="249"/>
      <c r="AB111" s="249"/>
      <c r="AC111" s="249"/>
      <c r="AD111" s="249"/>
      <c r="AE111" s="249"/>
      <c r="AF111" s="249"/>
      <c r="AG111" s="249"/>
      <c r="AH111" s="249"/>
      <c r="AI111" s="249"/>
      <c r="AJ111" s="249"/>
      <c r="AK111" s="249"/>
      <c r="AL111" s="249"/>
      <c r="AM111" s="249"/>
      <c r="AN111" s="249"/>
      <c r="AO111" s="249"/>
      <c r="AP111" s="249"/>
      <c r="AQ111" s="249"/>
      <c r="AR111" s="249"/>
      <c r="AS111" s="249"/>
      <c r="AT111" s="249"/>
      <c r="AU111" s="249"/>
      <c r="AV111" s="249"/>
      <c r="AW111" s="249"/>
      <c r="AX111" s="249"/>
      <c r="AY111" s="249"/>
      <c r="AZ111" s="249"/>
      <c r="BA111" s="249"/>
      <c r="BB111" s="249"/>
      <c r="BC111" s="249"/>
      <c r="BD111" s="249"/>
      <c r="BE111" s="249"/>
      <c r="BF111" s="249"/>
      <c r="BG111" s="249"/>
      <c r="BH111" s="249"/>
      <c r="BI111" s="249"/>
    </row>
    <row r="112" spans="1:61" ht="30" x14ac:dyDescent="0.25">
      <c r="A112" s="35" t="s">
        <v>83</v>
      </c>
      <c r="B112" s="83" t="s">
        <v>63</v>
      </c>
      <c r="C112" s="196"/>
      <c r="D112" s="572"/>
      <c r="E112" s="572"/>
      <c r="F112" s="573"/>
      <c r="G112" s="571"/>
      <c r="H112" s="572"/>
      <c r="I112" s="575"/>
      <c r="J112" s="576"/>
      <c r="K112" s="572"/>
      <c r="L112" s="573"/>
      <c r="M112" s="571"/>
      <c r="N112" s="572"/>
      <c r="O112" s="575"/>
      <c r="P112" s="571"/>
      <c r="Q112" s="572"/>
      <c r="R112" s="575"/>
      <c r="S112" s="571"/>
      <c r="T112" s="572"/>
      <c r="U112" s="572"/>
      <c r="V112" s="249"/>
      <c r="W112" s="249"/>
      <c r="X112" s="249"/>
      <c r="Y112" s="249"/>
      <c r="Z112" s="249"/>
      <c r="AA112" s="249"/>
      <c r="AB112" s="249"/>
      <c r="AC112" s="249"/>
      <c r="AD112" s="249"/>
      <c r="AE112" s="249"/>
      <c r="AF112" s="249"/>
      <c r="AG112" s="249"/>
      <c r="AH112" s="249"/>
      <c r="AI112" s="249"/>
      <c r="AJ112" s="249"/>
      <c r="AK112" s="249"/>
      <c r="AL112" s="249"/>
      <c r="AM112" s="249"/>
      <c r="AN112" s="249"/>
      <c r="AO112" s="249"/>
      <c r="AP112" s="249"/>
      <c r="AQ112" s="249"/>
      <c r="AR112" s="249"/>
      <c r="AS112" s="249"/>
      <c r="AT112" s="249"/>
      <c r="AU112" s="249"/>
      <c r="AV112" s="249"/>
      <c r="AW112" s="249"/>
      <c r="AX112" s="249"/>
      <c r="AY112" s="249"/>
      <c r="AZ112" s="249"/>
      <c r="BA112" s="249"/>
      <c r="BB112" s="249"/>
      <c r="BC112" s="249"/>
      <c r="BD112" s="249"/>
      <c r="BE112" s="249"/>
      <c r="BF112" s="249"/>
      <c r="BG112" s="249"/>
      <c r="BH112" s="249"/>
      <c r="BI112" s="249"/>
    </row>
    <row r="113" spans="1:91" x14ac:dyDescent="0.25">
      <c r="A113" s="35">
        <v>7</v>
      </c>
      <c r="B113" s="83" t="s">
        <v>65</v>
      </c>
      <c r="C113" s="196" t="s">
        <v>179</v>
      </c>
      <c r="D113" s="127">
        <v>0</v>
      </c>
      <c r="E113" s="127">
        <v>0</v>
      </c>
      <c r="F113" s="179">
        <v>0</v>
      </c>
      <c r="G113" s="126">
        <v>0</v>
      </c>
      <c r="H113" s="127">
        <v>0</v>
      </c>
      <c r="I113" s="128">
        <v>0</v>
      </c>
      <c r="J113" s="186"/>
      <c r="K113" s="127"/>
      <c r="L113" s="179"/>
      <c r="M113" s="126">
        <v>0</v>
      </c>
      <c r="N113" s="127">
        <v>0</v>
      </c>
      <c r="O113" s="128">
        <v>0</v>
      </c>
      <c r="P113" s="126">
        <v>0</v>
      </c>
      <c r="Q113" s="127">
        <v>0</v>
      </c>
      <c r="R113" s="128">
        <v>0</v>
      </c>
      <c r="S113" s="126">
        <v>0</v>
      </c>
      <c r="T113" s="127">
        <v>0</v>
      </c>
      <c r="U113" s="127">
        <v>0</v>
      </c>
      <c r="V113" s="249"/>
      <c r="W113" s="249"/>
      <c r="X113" s="249"/>
      <c r="Y113" s="249"/>
      <c r="Z113" s="249"/>
      <c r="AA113" s="249"/>
      <c r="AB113" s="249"/>
      <c r="AC113" s="249"/>
      <c r="AD113" s="249"/>
      <c r="AE113" s="249"/>
      <c r="AF113" s="249"/>
      <c r="AG113" s="249"/>
      <c r="AH113" s="249"/>
      <c r="AI113" s="249"/>
      <c r="AJ113" s="249"/>
      <c r="AK113" s="249"/>
      <c r="AL113" s="249"/>
      <c r="AM113" s="249"/>
      <c r="AN113" s="249"/>
      <c r="AO113" s="249"/>
      <c r="AP113" s="249"/>
      <c r="AQ113" s="249"/>
      <c r="AR113" s="249"/>
      <c r="AS113" s="249"/>
      <c r="AT113" s="249"/>
      <c r="AU113" s="249"/>
      <c r="AV113" s="249"/>
      <c r="AW113" s="249"/>
      <c r="AX113" s="249"/>
      <c r="AY113" s="249"/>
      <c r="AZ113" s="249"/>
      <c r="BA113" s="249"/>
      <c r="BB113" s="249"/>
      <c r="BC113" s="249"/>
      <c r="BD113" s="249"/>
      <c r="BE113" s="249"/>
      <c r="BF113" s="249"/>
      <c r="BG113" s="249"/>
      <c r="BH113" s="249"/>
      <c r="BI113" s="249"/>
    </row>
    <row r="114" spans="1:91" x14ac:dyDescent="0.25">
      <c r="A114" s="35">
        <v>8</v>
      </c>
      <c r="B114" s="83" t="s">
        <v>66</v>
      </c>
      <c r="C114" s="196" t="s">
        <v>180</v>
      </c>
      <c r="D114" s="127">
        <v>0</v>
      </c>
      <c r="E114" s="127">
        <v>0</v>
      </c>
      <c r="F114" s="179">
        <v>0</v>
      </c>
      <c r="G114" s="126">
        <v>0</v>
      </c>
      <c r="H114" s="127">
        <v>0</v>
      </c>
      <c r="I114" s="128">
        <v>0</v>
      </c>
      <c r="J114" s="186"/>
      <c r="K114" s="127"/>
      <c r="L114" s="179"/>
      <c r="M114" s="126">
        <v>0</v>
      </c>
      <c r="N114" s="127">
        <v>0</v>
      </c>
      <c r="O114" s="128">
        <v>0</v>
      </c>
      <c r="P114" s="126">
        <v>0</v>
      </c>
      <c r="Q114" s="127">
        <v>0</v>
      </c>
      <c r="R114" s="128">
        <v>0</v>
      </c>
      <c r="S114" s="126">
        <v>0</v>
      </c>
      <c r="T114" s="127">
        <v>0</v>
      </c>
      <c r="U114" s="127">
        <v>0</v>
      </c>
      <c r="V114" s="249"/>
      <c r="W114" s="249"/>
      <c r="X114" s="249"/>
      <c r="Y114" s="249"/>
      <c r="Z114" s="249"/>
      <c r="AA114" s="249"/>
      <c r="AB114" s="249"/>
      <c r="AC114" s="249"/>
      <c r="AD114" s="249"/>
      <c r="AE114" s="249"/>
      <c r="AF114" s="249"/>
      <c r="AG114" s="249"/>
      <c r="AH114" s="249"/>
      <c r="AI114" s="249"/>
      <c r="AJ114" s="249"/>
      <c r="AK114" s="249"/>
      <c r="AL114" s="249"/>
      <c r="AM114" s="249"/>
      <c r="AN114" s="249"/>
      <c r="AO114" s="249"/>
      <c r="AP114" s="249"/>
      <c r="AQ114" s="249"/>
      <c r="AR114" s="249"/>
      <c r="AS114" s="249"/>
      <c r="AT114" s="249"/>
      <c r="AU114" s="249"/>
      <c r="AV114" s="249"/>
      <c r="AW114" s="249"/>
      <c r="AX114" s="249"/>
      <c r="AY114" s="249"/>
      <c r="AZ114" s="249"/>
      <c r="BA114" s="249"/>
      <c r="BB114" s="249"/>
      <c r="BC114" s="249"/>
      <c r="BD114" s="249"/>
      <c r="BE114" s="249"/>
      <c r="BF114" s="249"/>
      <c r="BG114" s="249"/>
      <c r="BH114" s="249"/>
      <c r="BI114" s="249"/>
    </row>
    <row r="115" spans="1:91" x14ac:dyDescent="0.25">
      <c r="A115" s="35">
        <v>9</v>
      </c>
      <c r="B115" s="83" t="s">
        <v>67</v>
      </c>
      <c r="C115" s="196" t="s">
        <v>181</v>
      </c>
      <c r="D115" s="127">
        <v>0</v>
      </c>
      <c r="E115" s="127">
        <v>0</v>
      </c>
      <c r="F115" s="179">
        <v>0</v>
      </c>
      <c r="G115" s="126">
        <v>0</v>
      </c>
      <c r="H115" s="127">
        <v>0</v>
      </c>
      <c r="I115" s="128">
        <v>0</v>
      </c>
      <c r="J115" s="186"/>
      <c r="K115" s="127"/>
      <c r="L115" s="179"/>
      <c r="M115" s="126">
        <v>0</v>
      </c>
      <c r="N115" s="127">
        <v>0</v>
      </c>
      <c r="O115" s="128">
        <v>0</v>
      </c>
      <c r="P115" s="126">
        <v>0</v>
      </c>
      <c r="Q115" s="127">
        <v>0</v>
      </c>
      <c r="R115" s="128">
        <v>0</v>
      </c>
      <c r="S115" s="126">
        <v>0</v>
      </c>
      <c r="T115" s="127">
        <v>0</v>
      </c>
      <c r="U115" s="127">
        <v>0</v>
      </c>
      <c r="V115" s="249"/>
      <c r="W115" s="249"/>
      <c r="X115" s="249"/>
      <c r="Y115" s="249"/>
      <c r="Z115" s="249"/>
      <c r="AA115" s="249"/>
      <c r="AB115" s="249"/>
      <c r="AC115" s="249"/>
      <c r="AD115" s="249"/>
      <c r="AE115" s="249"/>
      <c r="AF115" s="249"/>
      <c r="AG115" s="249"/>
      <c r="AH115" s="249"/>
      <c r="AI115" s="249"/>
      <c r="AJ115" s="249"/>
      <c r="AK115" s="249"/>
      <c r="AL115" s="249"/>
      <c r="AM115" s="249"/>
      <c r="AN115" s="249"/>
      <c r="AO115" s="249"/>
      <c r="AP115" s="249"/>
      <c r="AQ115" s="249"/>
      <c r="AR115" s="249"/>
      <c r="AS115" s="249"/>
      <c r="AT115" s="249"/>
      <c r="AU115" s="249"/>
      <c r="AV115" s="249"/>
      <c r="AW115" s="249"/>
      <c r="AX115" s="249"/>
      <c r="AY115" s="249"/>
      <c r="AZ115" s="249"/>
      <c r="BA115" s="249"/>
      <c r="BB115" s="249"/>
      <c r="BC115" s="249"/>
      <c r="BD115" s="249"/>
      <c r="BE115" s="249"/>
      <c r="BF115" s="249"/>
      <c r="BG115" s="249"/>
      <c r="BH115" s="249"/>
      <c r="BI115" s="249"/>
    </row>
    <row r="116" spans="1:91" x14ac:dyDescent="0.25">
      <c r="A116" s="35">
        <v>10</v>
      </c>
      <c r="B116" s="83" t="s">
        <v>16</v>
      </c>
      <c r="C116" s="196" t="s">
        <v>178</v>
      </c>
      <c r="D116" s="127">
        <v>0</v>
      </c>
      <c r="E116" s="127">
        <v>0</v>
      </c>
      <c r="F116" s="179">
        <v>0</v>
      </c>
      <c r="G116" s="126">
        <v>0</v>
      </c>
      <c r="H116" s="127">
        <v>0</v>
      </c>
      <c r="I116" s="128">
        <v>0</v>
      </c>
      <c r="J116" s="186"/>
      <c r="K116" s="127"/>
      <c r="L116" s="179"/>
      <c r="M116" s="126">
        <v>0</v>
      </c>
      <c r="N116" s="127">
        <v>0</v>
      </c>
      <c r="O116" s="128">
        <v>0</v>
      </c>
      <c r="P116" s="126">
        <v>0</v>
      </c>
      <c r="Q116" s="127">
        <v>0</v>
      </c>
      <c r="R116" s="128">
        <v>0</v>
      </c>
      <c r="S116" s="126">
        <v>0</v>
      </c>
      <c r="T116" s="127">
        <v>0</v>
      </c>
      <c r="U116" s="127">
        <v>0</v>
      </c>
      <c r="V116" s="249"/>
      <c r="W116" s="249"/>
      <c r="X116" s="249"/>
      <c r="Y116" s="249"/>
      <c r="Z116" s="249"/>
      <c r="AA116" s="249"/>
      <c r="AB116" s="249"/>
      <c r="AC116" s="249"/>
      <c r="AD116" s="249"/>
      <c r="AE116" s="249"/>
      <c r="AF116" s="249"/>
      <c r="AG116" s="249"/>
      <c r="AH116" s="249"/>
      <c r="AI116" s="249"/>
      <c r="AJ116" s="249"/>
      <c r="AK116" s="249"/>
      <c r="AL116" s="249"/>
      <c r="AM116" s="249"/>
      <c r="AN116" s="249"/>
      <c r="AO116" s="249"/>
      <c r="AP116" s="249"/>
      <c r="AQ116" s="249"/>
      <c r="AR116" s="249"/>
      <c r="AS116" s="249"/>
      <c r="AT116" s="249"/>
      <c r="AU116" s="249"/>
      <c r="AV116" s="249"/>
      <c r="AW116" s="249"/>
      <c r="AX116" s="249"/>
      <c r="AY116" s="249"/>
      <c r="AZ116" s="249"/>
      <c r="BA116" s="249"/>
      <c r="BB116" s="249"/>
      <c r="BC116" s="249"/>
      <c r="BD116" s="249"/>
      <c r="BE116" s="249"/>
      <c r="BF116" s="249"/>
      <c r="BG116" s="249"/>
      <c r="BH116" s="249"/>
      <c r="BI116" s="249"/>
    </row>
    <row r="117" spans="1:91" ht="29.25" x14ac:dyDescent="0.25">
      <c r="A117" s="45"/>
      <c r="B117" s="153" t="s">
        <v>68</v>
      </c>
      <c r="C117" s="198"/>
      <c r="D117" s="134">
        <f t="shared" ref="D117:I117" si="21">SUM(D113,D114,D115,D116)</f>
        <v>0</v>
      </c>
      <c r="E117" s="134">
        <f t="shared" si="21"/>
        <v>0</v>
      </c>
      <c r="F117" s="137">
        <f t="shared" si="21"/>
        <v>0</v>
      </c>
      <c r="G117" s="133">
        <f t="shared" si="21"/>
        <v>0</v>
      </c>
      <c r="H117" s="134">
        <f t="shared" si="21"/>
        <v>0</v>
      </c>
      <c r="I117" s="135">
        <f t="shared" si="21"/>
        <v>0</v>
      </c>
      <c r="J117" s="136"/>
      <c r="K117" s="134"/>
      <c r="L117" s="137"/>
      <c r="M117" s="133">
        <f t="shared" ref="M117:U117" si="22">SUM(M113,M114,M115,M116)</f>
        <v>0</v>
      </c>
      <c r="N117" s="134">
        <f t="shared" si="22"/>
        <v>0</v>
      </c>
      <c r="O117" s="135">
        <f t="shared" si="22"/>
        <v>0</v>
      </c>
      <c r="P117" s="133">
        <f t="shared" si="22"/>
        <v>0</v>
      </c>
      <c r="Q117" s="134">
        <f t="shared" si="22"/>
        <v>0</v>
      </c>
      <c r="R117" s="135">
        <f t="shared" si="22"/>
        <v>0</v>
      </c>
      <c r="S117" s="133">
        <f t="shared" si="22"/>
        <v>0</v>
      </c>
      <c r="T117" s="134">
        <f t="shared" si="22"/>
        <v>0</v>
      </c>
      <c r="U117" s="134">
        <f t="shared" si="22"/>
        <v>0</v>
      </c>
      <c r="V117" s="249"/>
      <c r="W117" s="249"/>
      <c r="X117" s="249"/>
      <c r="Y117" s="249"/>
      <c r="Z117" s="249"/>
      <c r="AA117" s="249"/>
      <c r="AB117" s="249"/>
      <c r="AC117" s="249"/>
      <c r="AD117" s="249"/>
      <c r="AE117" s="249"/>
      <c r="AF117" s="249"/>
      <c r="AG117" s="249"/>
      <c r="AH117" s="249"/>
      <c r="AI117" s="249"/>
      <c r="AJ117" s="249"/>
      <c r="AK117" s="249"/>
      <c r="AL117" s="249"/>
      <c r="AM117" s="249"/>
      <c r="AN117" s="249"/>
      <c r="AO117" s="249"/>
      <c r="AP117" s="249"/>
      <c r="AQ117" s="249"/>
      <c r="AR117" s="249"/>
      <c r="AS117" s="249"/>
      <c r="AT117" s="249"/>
      <c r="AU117" s="249"/>
      <c r="AV117" s="249"/>
      <c r="AW117" s="249"/>
      <c r="AX117" s="249"/>
      <c r="AY117" s="249"/>
      <c r="AZ117" s="249"/>
      <c r="BA117" s="249"/>
      <c r="BB117" s="249"/>
      <c r="BC117" s="249"/>
      <c r="BD117" s="249"/>
      <c r="BE117" s="249"/>
      <c r="BF117" s="249"/>
      <c r="BG117" s="249"/>
      <c r="BH117" s="249"/>
      <c r="BI117" s="249"/>
    </row>
    <row r="118" spans="1:91" ht="30" x14ac:dyDescent="0.25">
      <c r="A118" s="35" t="s">
        <v>84</v>
      </c>
      <c r="B118" s="83" t="s">
        <v>89</v>
      </c>
      <c r="D118" s="572"/>
      <c r="E118" s="572"/>
      <c r="F118" s="573"/>
      <c r="G118" s="571"/>
      <c r="H118" s="572"/>
      <c r="I118" s="575"/>
      <c r="J118" s="576"/>
      <c r="K118" s="572"/>
      <c r="L118" s="573"/>
      <c r="M118" s="571"/>
      <c r="N118" s="572"/>
      <c r="O118" s="575"/>
      <c r="P118" s="571"/>
      <c r="Q118" s="572"/>
      <c r="R118" s="575"/>
      <c r="S118" s="571"/>
      <c r="T118" s="572"/>
      <c r="U118" s="572"/>
      <c r="V118" s="249"/>
      <c r="W118" s="249"/>
      <c r="X118" s="249"/>
      <c r="Y118" s="249"/>
      <c r="Z118" s="249"/>
      <c r="AA118" s="249"/>
      <c r="AB118" s="249"/>
      <c r="AC118" s="249"/>
      <c r="AD118" s="249"/>
      <c r="AE118" s="249"/>
      <c r="AF118" s="249"/>
      <c r="AG118" s="249"/>
      <c r="AH118" s="249"/>
      <c r="AI118" s="249"/>
      <c r="AJ118" s="249"/>
      <c r="AK118" s="249"/>
      <c r="AL118" s="249"/>
      <c r="AM118" s="249"/>
      <c r="AN118" s="249"/>
      <c r="AO118" s="249"/>
      <c r="AP118" s="249"/>
      <c r="AQ118" s="249"/>
      <c r="AR118" s="249"/>
      <c r="AS118" s="249"/>
      <c r="AT118" s="249"/>
      <c r="AU118" s="249"/>
      <c r="AV118" s="249"/>
      <c r="AW118" s="249"/>
      <c r="AX118" s="249"/>
      <c r="AY118" s="249"/>
      <c r="AZ118" s="249"/>
      <c r="BA118" s="249"/>
      <c r="BB118" s="249"/>
      <c r="BC118" s="249"/>
      <c r="BD118" s="249"/>
      <c r="BE118" s="249"/>
      <c r="BF118" s="249"/>
      <c r="BG118" s="249"/>
      <c r="BH118" s="249"/>
      <c r="BI118" s="249"/>
    </row>
    <row r="119" spans="1:91" ht="30" x14ac:dyDescent="0.25">
      <c r="A119" s="35">
        <v>11</v>
      </c>
      <c r="B119" s="83" t="s">
        <v>191</v>
      </c>
      <c r="C119" s="196" t="s">
        <v>168</v>
      </c>
      <c r="D119" s="127">
        <v>0</v>
      </c>
      <c r="E119" s="127">
        <v>0</v>
      </c>
      <c r="F119" s="179">
        <v>0</v>
      </c>
      <c r="G119" s="126">
        <v>0</v>
      </c>
      <c r="H119" s="127">
        <v>0</v>
      </c>
      <c r="I119" s="128">
        <v>0</v>
      </c>
      <c r="J119" s="186"/>
      <c r="K119" s="127"/>
      <c r="L119" s="179"/>
      <c r="M119" s="126">
        <v>0</v>
      </c>
      <c r="N119" s="127">
        <v>0</v>
      </c>
      <c r="O119" s="128">
        <v>0</v>
      </c>
      <c r="P119" s="126">
        <v>0</v>
      </c>
      <c r="Q119" s="127">
        <v>129449000</v>
      </c>
      <c r="R119" s="128">
        <v>0</v>
      </c>
      <c r="S119" s="126">
        <v>0</v>
      </c>
      <c r="T119" s="127">
        <v>0</v>
      </c>
      <c r="U119" s="127">
        <v>0</v>
      </c>
      <c r="V119" s="249"/>
      <c r="W119" s="249"/>
      <c r="X119" s="249"/>
      <c r="Y119" s="249"/>
      <c r="Z119" s="249"/>
      <c r="AA119" s="249"/>
      <c r="AB119" s="249"/>
      <c r="AC119" s="249"/>
      <c r="AD119" s="249"/>
      <c r="AE119" s="249"/>
      <c r="AF119" s="249"/>
      <c r="AG119" s="249"/>
      <c r="AH119" s="249"/>
      <c r="AI119" s="249"/>
      <c r="AJ119" s="249"/>
      <c r="AK119" s="249"/>
      <c r="AL119" s="249"/>
      <c r="AM119" s="249"/>
      <c r="AN119" s="249"/>
      <c r="AO119" s="249"/>
      <c r="AP119" s="249"/>
      <c r="AQ119" s="249"/>
      <c r="AR119" s="249"/>
      <c r="AS119" s="249"/>
      <c r="AT119" s="249"/>
      <c r="AU119" s="249"/>
      <c r="AV119" s="249"/>
      <c r="AW119" s="249"/>
      <c r="AX119" s="249"/>
      <c r="AY119" s="249"/>
      <c r="AZ119" s="249"/>
      <c r="CE119" s="249"/>
      <c r="CF119" s="249"/>
      <c r="CG119" s="249"/>
      <c r="CH119" s="249"/>
      <c r="CI119" s="249"/>
      <c r="CJ119" s="249"/>
      <c r="CK119" s="249"/>
      <c r="CL119" s="249"/>
      <c r="CM119" s="249"/>
    </row>
    <row r="120" spans="1:91" x14ac:dyDescent="0.25">
      <c r="A120" s="35">
        <v>12</v>
      </c>
      <c r="B120" s="83" t="s">
        <v>77</v>
      </c>
      <c r="C120" s="196" t="s">
        <v>169</v>
      </c>
      <c r="D120" s="127">
        <v>0</v>
      </c>
      <c r="E120" s="127">
        <v>0</v>
      </c>
      <c r="F120" s="179">
        <v>0</v>
      </c>
      <c r="G120" s="126">
        <v>0</v>
      </c>
      <c r="H120" s="127">
        <v>0</v>
      </c>
      <c r="I120" s="128">
        <v>0</v>
      </c>
      <c r="J120" s="186"/>
      <c r="K120" s="127"/>
      <c r="L120" s="179"/>
      <c r="M120" s="126">
        <v>0</v>
      </c>
      <c r="N120" s="127">
        <v>0</v>
      </c>
      <c r="O120" s="128">
        <v>0</v>
      </c>
      <c r="P120" s="126">
        <v>0</v>
      </c>
      <c r="Q120" s="127">
        <v>0</v>
      </c>
      <c r="R120" s="128">
        <v>0</v>
      </c>
      <c r="S120" s="126">
        <v>0</v>
      </c>
      <c r="T120" s="127">
        <v>0</v>
      </c>
      <c r="U120" s="127">
        <v>0</v>
      </c>
      <c r="V120" s="249"/>
      <c r="W120" s="249"/>
      <c r="X120" s="249"/>
      <c r="Y120" s="249"/>
      <c r="Z120" s="249"/>
      <c r="AA120" s="249"/>
      <c r="AB120" s="249"/>
      <c r="AC120" s="249"/>
      <c r="AD120" s="249"/>
      <c r="AE120" s="249"/>
      <c r="AF120" s="249"/>
      <c r="AG120" s="249"/>
      <c r="AH120" s="249"/>
      <c r="AI120" s="249"/>
      <c r="AJ120" s="249"/>
      <c r="AK120" s="249"/>
      <c r="AL120" s="249"/>
      <c r="AM120" s="249"/>
      <c r="AN120" s="249"/>
      <c r="AO120" s="249"/>
      <c r="AP120" s="249"/>
      <c r="AQ120" s="249"/>
      <c r="AR120" s="249"/>
      <c r="AS120" s="249"/>
      <c r="AT120" s="249"/>
      <c r="AU120" s="249"/>
      <c r="AV120" s="249"/>
      <c r="AW120" s="249"/>
      <c r="AX120" s="249"/>
      <c r="AY120" s="249"/>
      <c r="AZ120" s="249"/>
      <c r="CE120" s="249"/>
      <c r="CF120" s="249"/>
      <c r="CG120" s="249"/>
      <c r="CH120" s="249"/>
      <c r="CI120" s="249"/>
      <c r="CJ120" s="249"/>
      <c r="CK120" s="249"/>
      <c r="CL120" s="249"/>
      <c r="CM120" s="249"/>
    </row>
    <row r="121" spans="1:91" ht="30" x14ac:dyDescent="0.25">
      <c r="A121" s="35">
        <v>13</v>
      </c>
      <c r="B121" s="83" t="s">
        <v>184</v>
      </c>
      <c r="C121" s="197" t="s">
        <v>171</v>
      </c>
      <c r="D121" s="127">
        <v>0</v>
      </c>
      <c r="E121" s="127">
        <v>0</v>
      </c>
      <c r="F121" s="179">
        <v>0</v>
      </c>
      <c r="G121" s="126">
        <v>0</v>
      </c>
      <c r="H121" s="127">
        <v>0</v>
      </c>
      <c r="I121" s="128">
        <v>0</v>
      </c>
      <c r="J121" s="186"/>
      <c r="K121" s="127"/>
      <c r="L121" s="179"/>
      <c r="M121" s="126">
        <v>0</v>
      </c>
      <c r="N121" s="127">
        <v>0</v>
      </c>
      <c r="O121" s="128">
        <v>0</v>
      </c>
      <c r="P121" s="126">
        <v>0</v>
      </c>
      <c r="Q121" s="127">
        <v>0</v>
      </c>
      <c r="R121" s="128">
        <v>0</v>
      </c>
      <c r="S121" s="126">
        <v>0</v>
      </c>
      <c r="T121" s="127">
        <v>0</v>
      </c>
      <c r="U121" s="127">
        <v>0</v>
      </c>
      <c r="V121" s="35"/>
      <c r="AR121" s="249"/>
      <c r="AS121" s="249"/>
      <c r="AT121" s="249"/>
      <c r="AU121" s="249"/>
      <c r="AV121" s="249"/>
      <c r="AW121" s="249"/>
      <c r="AX121" s="249"/>
      <c r="AY121" s="249"/>
      <c r="AZ121" s="249"/>
      <c r="CE121" s="249"/>
      <c r="CF121" s="249"/>
      <c r="CG121" s="249"/>
      <c r="CH121" s="249"/>
      <c r="CI121" s="249"/>
      <c r="CJ121" s="249"/>
      <c r="CK121" s="249"/>
      <c r="CL121" s="249"/>
      <c r="CM121" s="249"/>
    </row>
    <row r="122" spans="1:91" ht="29.25" x14ac:dyDescent="0.25">
      <c r="A122" s="45"/>
      <c r="B122" s="153" t="s">
        <v>106</v>
      </c>
      <c r="C122" s="149"/>
      <c r="D122" s="134">
        <f t="shared" ref="D122:I122" si="23">SUM(D119,D120,D121)</f>
        <v>0</v>
      </c>
      <c r="E122" s="134">
        <f t="shared" si="23"/>
        <v>0</v>
      </c>
      <c r="F122" s="137">
        <f t="shared" si="23"/>
        <v>0</v>
      </c>
      <c r="G122" s="133">
        <f t="shared" si="23"/>
        <v>0</v>
      </c>
      <c r="H122" s="134">
        <f t="shared" si="23"/>
        <v>0</v>
      </c>
      <c r="I122" s="135">
        <f t="shared" si="23"/>
        <v>0</v>
      </c>
      <c r="J122" s="136"/>
      <c r="K122" s="134"/>
      <c r="L122" s="137"/>
      <c r="M122" s="133">
        <f>SUM(M119,M120,M121)</f>
        <v>0</v>
      </c>
      <c r="N122" s="134">
        <f>SUM(N119,N120,N121)</f>
        <v>0</v>
      </c>
      <c r="O122" s="135">
        <f>SUM(O119,O120,O121)</f>
        <v>0</v>
      </c>
      <c r="P122" s="133">
        <f t="shared" ref="P122:U122" si="24">SUM(P119,P120,P121)</f>
        <v>0</v>
      </c>
      <c r="Q122" s="134">
        <f t="shared" si="24"/>
        <v>129449000</v>
      </c>
      <c r="R122" s="135">
        <f t="shared" si="24"/>
        <v>0</v>
      </c>
      <c r="S122" s="133">
        <f t="shared" si="24"/>
        <v>0</v>
      </c>
      <c r="T122" s="134">
        <f t="shared" si="24"/>
        <v>0</v>
      </c>
      <c r="U122" s="134">
        <f t="shared" si="24"/>
        <v>0</v>
      </c>
      <c r="V122" s="35"/>
      <c r="AR122" s="249"/>
      <c r="AS122" s="249"/>
      <c r="AT122" s="249"/>
      <c r="AU122" s="249"/>
      <c r="AV122" s="249"/>
      <c r="AW122" s="249"/>
      <c r="AX122" s="249"/>
      <c r="AY122" s="249"/>
      <c r="AZ122" s="249"/>
      <c r="CE122" s="249"/>
      <c r="CF122" s="249"/>
      <c r="CG122" s="249"/>
      <c r="CH122" s="249"/>
      <c r="CI122" s="249"/>
      <c r="CJ122" s="249"/>
      <c r="CK122" s="249"/>
      <c r="CL122" s="249"/>
      <c r="CM122" s="249"/>
    </row>
    <row r="123" spans="1:91" ht="29.25" x14ac:dyDescent="0.25">
      <c r="A123" s="45"/>
      <c r="B123" s="153" t="s">
        <v>115</v>
      </c>
      <c r="C123" s="149"/>
      <c r="D123" s="134">
        <f t="shared" ref="D123:I123" si="25">SUM(A423,D117,D111)</f>
        <v>0</v>
      </c>
      <c r="E123" s="134">
        <f t="shared" si="25"/>
        <v>1697500</v>
      </c>
      <c r="F123" s="135">
        <f t="shared" si="25"/>
        <v>0</v>
      </c>
      <c r="G123" s="133">
        <f t="shared" si="25"/>
        <v>0</v>
      </c>
      <c r="H123" s="134">
        <f t="shared" si="25"/>
        <v>1000000</v>
      </c>
      <c r="I123" s="135">
        <f t="shared" si="25"/>
        <v>0</v>
      </c>
      <c r="J123" s="136"/>
      <c r="K123" s="134"/>
      <c r="L123" s="137"/>
      <c r="M123" s="133">
        <f>SUM(J423,M117,M111)</f>
        <v>0</v>
      </c>
      <c r="N123" s="134">
        <f>SUM(K423,N117,N111)</f>
        <v>29690766</v>
      </c>
      <c r="O123" s="135">
        <f>SUM(L423,O117,O111)</f>
        <v>0</v>
      </c>
      <c r="P123" s="133">
        <f t="shared" ref="P123:U123" si="26">SUM(P122,P117,P111)</f>
        <v>0</v>
      </c>
      <c r="Q123" s="134">
        <f t="shared" si="26"/>
        <v>129449000</v>
      </c>
      <c r="R123" s="135">
        <f t="shared" si="26"/>
        <v>0</v>
      </c>
      <c r="S123" s="133">
        <f t="shared" si="26"/>
        <v>0</v>
      </c>
      <c r="T123" s="134">
        <f t="shared" si="26"/>
        <v>0</v>
      </c>
      <c r="U123" s="134">
        <f t="shared" si="26"/>
        <v>0</v>
      </c>
      <c r="V123" s="35"/>
      <c r="AR123" s="249"/>
      <c r="AS123" s="249"/>
      <c r="AT123" s="249"/>
      <c r="AU123" s="249"/>
      <c r="AV123" s="249"/>
      <c r="AW123" s="249"/>
      <c r="AX123" s="249"/>
      <c r="AY123" s="249"/>
      <c r="AZ123" s="249"/>
      <c r="CE123" s="249"/>
      <c r="CF123" s="249"/>
      <c r="CG123" s="249"/>
      <c r="CH123" s="249"/>
      <c r="CI123" s="249"/>
      <c r="CJ123" s="249"/>
      <c r="CK123" s="249"/>
      <c r="CL123" s="249"/>
      <c r="CM123" s="249"/>
    </row>
    <row r="124" spans="1:91" ht="15.75" thickBot="1" x14ac:dyDescent="0.3">
      <c r="A124" s="45"/>
      <c r="B124" s="153"/>
      <c r="C124" s="149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AH124" s="249"/>
      <c r="AI124" s="249"/>
      <c r="AJ124" s="249"/>
      <c r="AK124" s="249"/>
      <c r="AL124" s="249"/>
      <c r="AM124" s="249"/>
      <c r="AN124" s="249"/>
      <c r="AO124" s="249"/>
      <c r="BM124" s="249"/>
      <c r="BN124" s="249"/>
      <c r="BO124" s="249"/>
      <c r="BP124" s="249"/>
      <c r="BQ124" s="249"/>
      <c r="BR124" s="249"/>
      <c r="BS124" s="249"/>
      <c r="BT124" s="249"/>
      <c r="BU124" s="249"/>
    </row>
    <row r="125" spans="1:91" ht="35.25" customHeight="1" thickBot="1" x14ac:dyDescent="0.3">
      <c r="A125" s="45"/>
      <c r="B125" s="153"/>
      <c r="C125" s="149"/>
      <c r="D125" s="741" t="s">
        <v>85</v>
      </c>
      <c r="E125" s="734"/>
      <c r="F125" s="734"/>
      <c r="G125" s="734"/>
      <c r="H125" s="734"/>
      <c r="I125" s="734"/>
      <c r="J125" s="734"/>
      <c r="K125" s="734"/>
      <c r="L125" s="734"/>
      <c r="M125" s="734"/>
      <c r="N125" s="734"/>
      <c r="O125" s="742"/>
      <c r="P125" s="718" t="s">
        <v>127</v>
      </c>
      <c r="Q125" s="719"/>
      <c r="R125" s="719"/>
      <c r="S125" s="719"/>
      <c r="T125" s="719"/>
      <c r="U125" s="720"/>
      <c r="V125" s="193"/>
      <c r="W125" s="193"/>
      <c r="X125" s="193"/>
      <c r="Y125" s="193"/>
      <c r="Z125" s="193"/>
      <c r="AA125" s="193"/>
      <c r="AN125" s="249"/>
      <c r="AO125" s="249"/>
      <c r="BS125" s="249"/>
      <c r="BT125" s="249"/>
      <c r="BU125" s="249"/>
      <c r="BV125" s="249"/>
      <c r="BW125" s="249"/>
      <c r="BX125" s="249"/>
      <c r="BY125" s="249"/>
      <c r="BZ125" s="249"/>
      <c r="CA125" s="249"/>
    </row>
    <row r="126" spans="1:91" ht="60" customHeight="1" x14ac:dyDescent="0.25">
      <c r="A126" s="156"/>
      <c r="B126" s="153"/>
      <c r="C126" s="194" t="s">
        <v>334</v>
      </c>
      <c r="D126" s="639" t="s">
        <v>287</v>
      </c>
      <c r="E126" s="610"/>
      <c r="F126" s="640"/>
      <c r="G126" s="629" t="s">
        <v>288</v>
      </c>
      <c r="H126" s="610"/>
      <c r="I126" s="630"/>
      <c r="J126" s="606" t="s">
        <v>285</v>
      </c>
      <c r="K126" s="604"/>
      <c r="L126" s="605"/>
      <c r="M126" s="609" t="s">
        <v>278</v>
      </c>
      <c r="N126" s="610"/>
      <c r="O126" s="611"/>
      <c r="P126" s="606" t="s">
        <v>272</v>
      </c>
      <c r="Q126" s="604"/>
      <c r="R126" s="605"/>
      <c r="S126" s="609" t="s">
        <v>278</v>
      </c>
      <c r="T126" s="610"/>
      <c r="U126" s="611"/>
      <c r="V126" s="35"/>
      <c r="AR126" s="249"/>
      <c r="AS126" s="249"/>
      <c r="AT126" s="249"/>
      <c r="AU126" s="249"/>
      <c r="AV126" s="249"/>
      <c r="AW126" s="249"/>
      <c r="AX126" s="249"/>
      <c r="AY126" s="249"/>
      <c r="AZ126" s="249"/>
      <c r="CE126" s="249"/>
      <c r="CF126" s="249"/>
      <c r="CG126" s="249"/>
      <c r="CH126" s="249"/>
      <c r="CI126" s="249"/>
      <c r="CJ126" s="249"/>
      <c r="CK126" s="249"/>
      <c r="CL126" s="249"/>
      <c r="CM126" s="249"/>
    </row>
    <row r="127" spans="1:91" ht="36" x14ac:dyDescent="0.25">
      <c r="A127" s="156"/>
      <c r="B127" s="153"/>
      <c r="C127" s="195" t="s">
        <v>124</v>
      </c>
      <c r="D127" s="599" t="s">
        <v>380</v>
      </c>
      <c r="E127" s="598"/>
      <c r="F127" s="649"/>
      <c r="G127" s="599" t="s">
        <v>141</v>
      </c>
      <c r="H127" s="598"/>
      <c r="I127" s="649"/>
      <c r="J127" s="599" t="s">
        <v>359</v>
      </c>
      <c r="K127" s="598"/>
      <c r="L127" s="600"/>
      <c r="M127" s="601"/>
      <c r="N127" s="602"/>
      <c r="O127" s="603"/>
      <c r="P127" s="597" t="s">
        <v>355</v>
      </c>
      <c r="Q127" s="598"/>
      <c r="R127" s="600"/>
      <c r="S127" s="746"/>
      <c r="T127" s="747"/>
      <c r="U127" s="748"/>
      <c r="V127" s="35"/>
      <c r="AR127" s="249"/>
      <c r="AS127" s="249"/>
      <c r="AT127" s="249"/>
      <c r="AU127" s="249"/>
      <c r="AV127" s="249"/>
      <c r="AW127" s="249"/>
      <c r="AX127" s="249"/>
      <c r="AY127" s="249"/>
      <c r="AZ127" s="249"/>
      <c r="CE127" s="249"/>
      <c r="CF127" s="249"/>
      <c r="CG127" s="249"/>
      <c r="CH127" s="249"/>
      <c r="CI127" s="249"/>
      <c r="CJ127" s="249"/>
      <c r="CK127" s="249"/>
      <c r="CL127" s="249"/>
      <c r="CM127" s="249"/>
    </row>
    <row r="128" spans="1:91" ht="84" customHeight="1" x14ac:dyDescent="0.25">
      <c r="A128" s="148" t="s">
        <v>40</v>
      </c>
      <c r="B128" s="149" t="s">
        <v>124</v>
      </c>
      <c r="C128" s="194" t="s">
        <v>142</v>
      </c>
      <c r="D128" s="232" t="s">
        <v>159</v>
      </c>
      <c r="E128" s="233" t="s">
        <v>160</v>
      </c>
      <c r="F128" s="234" t="s">
        <v>161</v>
      </c>
      <c r="G128" s="235" t="s">
        <v>159</v>
      </c>
      <c r="H128" s="233" t="s">
        <v>160</v>
      </c>
      <c r="I128" s="236" t="s">
        <v>161</v>
      </c>
      <c r="J128" s="230" t="s">
        <v>159</v>
      </c>
      <c r="K128" s="228" t="s">
        <v>160</v>
      </c>
      <c r="L128" s="229" t="s">
        <v>161</v>
      </c>
      <c r="M128" s="237" t="s">
        <v>159</v>
      </c>
      <c r="N128" s="233" t="s">
        <v>160</v>
      </c>
      <c r="O128" s="238" t="s">
        <v>161</v>
      </c>
      <c r="P128" s="230" t="s">
        <v>159</v>
      </c>
      <c r="Q128" s="228" t="s">
        <v>160</v>
      </c>
      <c r="R128" s="229" t="s">
        <v>161</v>
      </c>
      <c r="S128" s="237" t="s">
        <v>159</v>
      </c>
      <c r="T128" s="233" t="s">
        <v>160</v>
      </c>
      <c r="U128" s="238" t="s">
        <v>161</v>
      </c>
      <c r="V128" s="35"/>
      <c r="AR128" s="249"/>
      <c r="AS128" s="249"/>
      <c r="AT128" s="249"/>
      <c r="AU128" s="249"/>
      <c r="AV128" s="249"/>
      <c r="AW128" s="249"/>
      <c r="AX128" s="249"/>
      <c r="AY128" s="249"/>
      <c r="AZ128" s="249"/>
      <c r="CE128" s="249"/>
      <c r="CF128" s="249"/>
      <c r="CG128" s="249"/>
      <c r="CH128" s="249"/>
      <c r="CI128" s="249"/>
      <c r="CJ128" s="249"/>
      <c r="CK128" s="249"/>
      <c r="CL128" s="249"/>
      <c r="CM128" s="249"/>
    </row>
    <row r="129" spans="1:91" ht="30" x14ac:dyDescent="0.25">
      <c r="A129" s="35" t="s">
        <v>54</v>
      </c>
      <c r="B129" s="83" t="s">
        <v>56</v>
      </c>
      <c r="D129" s="710"/>
      <c r="E129" s="708"/>
      <c r="F129" s="711"/>
      <c r="G129" s="721"/>
      <c r="H129" s="708"/>
      <c r="I129" s="709"/>
      <c r="J129" s="710"/>
      <c r="K129" s="708"/>
      <c r="L129" s="709"/>
      <c r="M129" s="716"/>
      <c r="N129" s="708"/>
      <c r="O129" s="717"/>
      <c r="P129" s="710"/>
      <c r="Q129" s="708"/>
      <c r="R129" s="709"/>
      <c r="S129" s="716"/>
      <c r="T129" s="708"/>
      <c r="U129" s="717"/>
      <c r="V129" s="35"/>
      <c r="AR129" s="249"/>
      <c r="AS129" s="249"/>
      <c r="AT129" s="249"/>
      <c r="AU129" s="249"/>
      <c r="AV129" s="249"/>
      <c r="AW129" s="249"/>
      <c r="AX129" s="249"/>
      <c r="AY129" s="249"/>
      <c r="AZ129" s="249"/>
      <c r="CE129" s="249"/>
      <c r="CF129" s="249"/>
      <c r="CG129" s="249"/>
      <c r="CH129" s="249"/>
      <c r="CI129" s="249"/>
      <c r="CJ129" s="249"/>
      <c r="CK129" s="249"/>
      <c r="CL129" s="249"/>
      <c r="CM129" s="249"/>
    </row>
    <row r="130" spans="1:91" x14ac:dyDescent="0.25">
      <c r="A130" s="35">
        <v>1</v>
      </c>
      <c r="B130" s="83" t="s">
        <v>2</v>
      </c>
      <c r="C130" s="196" t="s">
        <v>172</v>
      </c>
      <c r="D130" s="126"/>
      <c r="E130" s="127"/>
      <c r="F130" s="128"/>
      <c r="G130" s="186">
        <v>0</v>
      </c>
      <c r="H130" s="127">
        <v>0</v>
      </c>
      <c r="I130" s="179">
        <v>0</v>
      </c>
      <c r="J130" s="126">
        <v>0</v>
      </c>
      <c r="K130" s="127">
        <v>0</v>
      </c>
      <c r="L130" s="179">
        <v>0</v>
      </c>
      <c r="M130" s="204">
        <f t="shared" ref="M130:O135" si="27">SUM(D6,G6,J6,M6,P6,S6,D32,G32,J32,M32,P32,S32,D56,G56,J56,M56,P56,S56,D81,G81,J81,M81,P81,S81,D105,G105,J105,M105,P105,S105,D130,G130,J130,)</f>
        <v>558769776</v>
      </c>
      <c r="N130" s="131">
        <f t="shared" si="27"/>
        <v>1636200</v>
      </c>
      <c r="O130" s="205">
        <f t="shared" si="27"/>
        <v>0</v>
      </c>
      <c r="P130" s="186"/>
      <c r="Q130" s="127">
        <v>19438869</v>
      </c>
      <c r="R130" s="179"/>
      <c r="S130" s="204">
        <f t="shared" ref="S130:U135" si="28">P130</f>
        <v>0</v>
      </c>
      <c r="T130" s="131">
        <f t="shared" si="28"/>
        <v>19438869</v>
      </c>
      <c r="U130" s="205">
        <f t="shared" si="28"/>
        <v>0</v>
      </c>
      <c r="V130" s="35"/>
      <c r="AR130" s="249"/>
      <c r="AS130" s="249"/>
      <c r="AT130" s="249"/>
      <c r="AU130" s="249"/>
      <c r="AV130" s="249"/>
      <c r="AW130" s="249"/>
      <c r="AX130" s="249"/>
      <c r="AY130" s="249"/>
      <c r="AZ130" s="249"/>
      <c r="CE130" s="249"/>
      <c r="CF130" s="249"/>
      <c r="CG130" s="249"/>
      <c r="CH130" s="249"/>
      <c r="CI130" s="249"/>
      <c r="CJ130" s="249"/>
      <c r="CK130" s="249"/>
      <c r="CL130" s="249"/>
      <c r="CM130" s="249"/>
    </row>
    <row r="131" spans="1:91" ht="30" x14ac:dyDescent="0.25">
      <c r="A131" s="35">
        <v>2</v>
      </c>
      <c r="B131" s="83" t="s">
        <v>58</v>
      </c>
      <c r="C131" s="196" t="s">
        <v>173</v>
      </c>
      <c r="D131" s="126"/>
      <c r="E131" s="127"/>
      <c r="F131" s="128"/>
      <c r="G131" s="186">
        <v>0</v>
      </c>
      <c r="H131" s="127">
        <v>0</v>
      </c>
      <c r="I131" s="179">
        <v>0</v>
      </c>
      <c r="J131" s="126">
        <v>0</v>
      </c>
      <c r="K131" s="127">
        <v>0</v>
      </c>
      <c r="L131" s="179">
        <v>0</v>
      </c>
      <c r="M131" s="204">
        <f t="shared" si="27"/>
        <v>70456036.21980001</v>
      </c>
      <c r="N131" s="131">
        <f t="shared" si="27"/>
        <v>359964</v>
      </c>
      <c r="O131" s="205">
        <f t="shared" si="27"/>
        <v>0</v>
      </c>
      <c r="P131" s="126"/>
      <c r="Q131" s="127">
        <v>4381201</v>
      </c>
      <c r="R131" s="179"/>
      <c r="S131" s="204">
        <f t="shared" si="28"/>
        <v>0</v>
      </c>
      <c r="T131" s="131">
        <f t="shared" si="28"/>
        <v>4381201</v>
      </c>
      <c r="U131" s="205">
        <f t="shared" si="28"/>
        <v>0</v>
      </c>
      <c r="V131" s="35"/>
      <c r="AR131" s="249"/>
      <c r="AS131" s="249"/>
      <c r="AT131" s="249"/>
      <c r="AU131" s="249"/>
      <c r="AV131" s="249"/>
      <c r="AW131" s="249"/>
      <c r="AX131" s="249"/>
      <c r="AY131" s="249"/>
      <c r="AZ131" s="249"/>
      <c r="CE131" s="249"/>
      <c r="CF131" s="249"/>
      <c r="CG131" s="249"/>
      <c r="CH131" s="249"/>
      <c r="CI131" s="249"/>
      <c r="CJ131" s="249"/>
      <c r="CK131" s="249"/>
      <c r="CL131" s="249"/>
      <c r="CM131" s="249"/>
    </row>
    <row r="132" spans="1:91" x14ac:dyDescent="0.25">
      <c r="A132" s="35">
        <v>3</v>
      </c>
      <c r="B132" s="83" t="s">
        <v>3</v>
      </c>
      <c r="C132" s="196" t="s">
        <v>175</v>
      </c>
      <c r="D132" s="126"/>
      <c r="E132" s="127"/>
      <c r="F132" s="128"/>
      <c r="G132" s="186">
        <v>0</v>
      </c>
      <c r="H132" s="127">
        <v>0</v>
      </c>
      <c r="I132" s="179">
        <v>0</v>
      </c>
      <c r="J132" s="126">
        <v>0</v>
      </c>
      <c r="K132" s="127">
        <v>1496060</v>
      </c>
      <c r="L132" s="179">
        <v>0</v>
      </c>
      <c r="M132" s="204">
        <f t="shared" si="27"/>
        <v>144386154.86464</v>
      </c>
      <c r="N132" s="131">
        <f t="shared" si="27"/>
        <v>152068671.21000001</v>
      </c>
      <c r="O132" s="205">
        <f t="shared" si="27"/>
        <v>0</v>
      </c>
      <c r="P132" s="126"/>
      <c r="Q132" s="127">
        <v>14988632.82</v>
      </c>
      <c r="R132" s="179"/>
      <c r="S132" s="204">
        <f t="shared" si="28"/>
        <v>0</v>
      </c>
      <c r="T132" s="131">
        <f t="shared" si="28"/>
        <v>14988632.82</v>
      </c>
      <c r="U132" s="205">
        <f t="shared" si="28"/>
        <v>0</v>
      </c>
      <c r="V132" s="35"/>
      <c r="AR132" s="249"/>
      <c r="AS132" s="249"/>
      <c r="AT132" s="249"/>
      <c r="AU132" s="249"/>
      <c r="AV132" s="249"/>
      <c r="AW132" s="249"/>
      <c r="AX132" s="249"/>
      <c r="AY132" s="249"/>
      <c r="AZ132" s="249"/>
      <c r="CE132" s="249"/>
      <c r="CF132" s="249"/>
      <c r="CG132" s="249"/>
      <c r="CH132" s="249"/>
      <c r="CI132" s="249"/>
      <c r="CJ132" s="249"/>
      <c r="CK132" s="249"/>
      <c r="CL132" s="249"/>
      <c r="CM132" s="249"/>
    </row>
    <row r="133" spans="1:91" x14ac:dyDescent="0.25">
      <c r="A133" s="35">
        <v>4</v>
      </c>
      <c r="B133" s="83" t="s">
        <v>52</v>
      </c>
      <c r="C133" s="196" t="s">
        <v>176</v>
      </c>
      <c r="D133" s="126"/>
      <c r="E133" s="127"/>
      <c r="F133" s="128"/>
      <c r="G133" s="186">
        <v>0</v>
      </c>
      <c r="H133" s="127">
        <v>0</v>
      </c>
      <c r="I133" s="179">
        <v>0</v>
      </c>
      <c r="J133" s="126">
        <v>0</v>
      </c>
      <c r="K133" s="127">
        <v>0</v>
      </c>
      <c r="L133" s="179">
        <v>0</v>
      </c>
      <c r="M133" s="204">
        <f t="shared" si="27"/>
        <v>0</v>
      </c>
      <c r="N133" s="131">
        <f t="shared" si="27"/>
        <v>28090766</v>
      </c>
      <c r="O133" s="205">
        <f t="shared" si="27"/>
        <v>0</v>
      </c>
      <c r="P133" s="126"/>
      <c r="Q133" s="127"/>
      <c r="R133" s="179"/>
      <c r="S133" s="204">
        <f t="shared" si="28"/>
        <v>0</v>
      </c>
      <c r="T133" s="131">
        <f t="shared" si="28"/>
        <v>0</v>
      </c>
      <c r="U133" s="205">
        <f t="shared" si="28"/>
        <v>0</v>
      </c>
      <c r="V133" s="35"/>
      <c r="AR133" s="249"/>
      <c r="AS133" s="249"/>
      <c r="AT133" s="249"/>
      <c r="AU133" s="249"/>
      <c r="AV133" s="249"/>
      <c r="AW133" s="249"/>
      <c r="AX133" s="249"/>
      <c r="AY133" s="249"/>
      <c r="AZ133" s="249"/>
      <c r="CE133" s="249"/>
      <c r="CF133" s="249"/>
      <c r="CG133" s="249"/>
      <c r="CH133" s="249"/>
      <c r="CI133" s="249"/>
      <c r="CJ133" s="249"/>
      <c r="CK133" s="249"/>
      <c r="CL133" s="249"/>
      <c r="CM133" s="249"/>
    </row>
    <row r="134" spans="1:91" x14ac:dyDescent="0.25">
      <c r="A134" s="35">
        <v>5</v>
      </c>
      <c r="B134" s="83" t="s">
        <v>59</v>
      </c>
      <c r="C134" s="196" t="s">
        <v>177</v>
      </c>
      <c r="D134" s="126"/>
      <c r="E134" s="127"/>
      <c r="F134" s="128"/>
      <c r="G134" s="186">
        <v>150000</v>
      </c>
      <c r="H134" s="127">
        <v>1740000</v>
      </c>
      <c r="I134" s="179">
        <v>0</v>
      </c>
      <c r="J134" s="126">
        <v>0</v>
      </c>
      <c r="K134" s="127">
        <v>0</v>
      </c>
      <c r="L134" s="179">
        <v>0</v>
      </c>
      <c r="M134" s="204">
        <f t="shared" si="27"/>
        <v>161913689</v>
      </c>
      <c r="N134" s="131">
        <f t="shared" si="27"/>
        <v>3240000</v>
      </c>
      <c r="O134" s="205">
        <f t="shared" si="27"/>
        <v>0</v>
      </c>
      <c r="P134" s="126"/>
      <c r="Q134" s="127"/>
      <c r="R134" s="179"/>
      <c r="S134" s="204">
        <f t="shared" si="28"/>
        <v>0</v>
      </c>
      <c r="T134" s="131">
        <f t="shared" si="28"/>
        <v>0</v>
      </c>
      <c r="U134" s="205">
        <f t="shared" si="28"/>
        <v>0</v>
      </c>
      <c r="V134" s="35"/>
      <c r="AR134" s="249"/>
      <c r="AS134" s="249"/>
      <c r="AT134" s="249"/>
      <c r="AU134" s="249"/>
      <c r="AV134" s="249"/>
      <c r="AW134" s="249"/>
      <c r="AX134" s="249"/>
      <c r="AY134" s="249"/>
      <c r="AZ134" s="249"/>
      <c r="CE134" s="249"/>
      <c r="CF134" s="249"/>
      <c r="CG134" s="249"/>
      <c r="CH134" s="249"/>
      <c r="CI134" s="249"/>
      <c r="CJ134" s="249"/>
      <c r="CK134" s="249"/>
      <c r="CL134" s="249"/>
      <c r="CM134" s="249"/>
    </row>
    <row r="135" spans="1:91" x14ac:dyDescent="0.25">
      <c r="A135" s="35">
        <v>6</v>
      </c>
      <c r="B135" s="83" t="s">
        <v>110</v>
      </c>
      <c r="C135" s="197" t="s">
        <v>178</v>
      </c>
      <c r="D135" s="126"/>
      <c r="E135" s="127"/>
      <c r="F135" s="128"/>
      <c r="G135" s="186">
        <v>0</v>
      </c>
      <c r="H135" s="127">
        <v>0</v>
      </c>
      <c r="I135" s="179">
        <v>0</v>
      </c>
      <c r="J135" s="126">
        <v>0</v>
      </c>
      <c r="K135" s="127">
        <v>0</v>
      </c>
      <c r="L135" s="179">
        <v>0</v>
      </c>
      <c r="M135" s="204">
        <f t="shared" si="27"/>
        <v>13464000</v>
      </c>
      <c r="N135" s="131">
        <f t="shared" si="27"/>
        <v>0</v>
      </c>
      <c r="O135" s="205">
        <f t="shared" si="27"/>
        <v>0</v>
      </c>
      <c r="P135" s="126"/>
      <c r="Q135" s="127"/>
      <c r="R135" s="179"/>
      <c r="S135" s="204">
        <f t="shared" si="28"/>
        <v>0</v>
      </c>
      <c r="T135" s="131">
        <f t="shared" si="28"/>
        <v>0</v>
      </c>
      <c r="U135" s="205">
        <f t="shared" si="28"/>
        <v>0</v>
      </c>
      <c r="V135" s="35"/>
      <c r="AR135" s="249"/>
      <c r="AS135" s="249"/>
      <c r="AT135" s="249"/>
      <c r="AU135" s="249"/>
      <c r="AV135" s="249"/>
      <c r="AW135" s="249"/>
      <c r="AX135" s="249"/>
      <c r="AY135" s="249"/>
      <c r="AZ135" s="249"/>
      <c r="CE135" s="249"/>
      <c r="CF135" s="249"/>
      <c r="CG135" s="249"/>
      <c r="CH135" s="249"/>
      <c r="CI135" s="249"/>
      <c r="CJ135" s="249"/>
      <c r="CK135" s="249"/>
      <c r="CL135" s="249"/>
      <c r="CM135" s="249"/>
    </row>
    <row r="136" spans="1:91" x14ac:dyDescent="0.25">
      <c r="A136" s="45"/>
      <c r="B136" s="153" t="s">
        <v>60</v>
      </c>
      <c r="C136" s="198"/>
      <c r="D136" s="133"/>
      <c r="E136" s="134"/>
      <c r="F136" s="135"/>
      <c r="G136" s="136">
        <f t="shared" ref="G136:N136" si="29">SUM(G130:G134)</f>
        <v>150000</v>
      </c>
      <c r="H136" s="134">
        <f t="shared" si="29"/>
        <v>1740000</v>
      </c>
      <c r="I136" s="137">
        <f t="shared" si="29"/>
        <v>0</v>
      </c>
      <c r="J136" s="133">
        <f t="shared" si="29"/>
        <v>0</v>
      </c>
      <c r="K136" s="134">
        <f t="shared" si="29"/>
        <v>1496060</v>
      </c>
      <c r="L136" s="137">
        <f t="shared" si="29"/>
        <v>0</v>
      </c>
      <c r="M136" s="204">
        <f t="shared" si="29"/>
        <v>935525656.08443999</v>
      </c>
      <c r="N136" s="131">
        <f t="shared" si="29"/>
        <v>185395601.21000001</v>
      </c>
      <c r="O136" s="205">
        <f>SUM(F12,I12,L12,O12,R12,U12,F38,I38,L38,O38,R38,U38,F62,I62,L62,O62,R62,U62,F87,I87,L87,O87,R87,U87,F111,I111,L111,O111,R111,U111,F136,I136,L136,)</f>
        <v>0</v>
      </c>
      <c r="P136" s="133">
        <f t="shared" ref="P136:U136" si="30">SUM(P130:P134)</f>
        <v>0</v>
      </c>
      <c r="Q136" s="134">
        <f t="shared" si="30"/>
        <v>38808702.82</v>
      </c>
      <c r="R136" s="137">
        <f t="shared" si="30"/>
        <v>0</v>
      </c>
      <c r="S136" s="211">
        <f t="shared" si="30"/>
        <v>0</v>
      </c>
      <c r="T136" s="139">
        <f t="shared" si="30"/>
        <v>38808702.82</v>
      </c>
      <c r="U136" s="212">
        <f t="shared" si="30"/>
        <v>0</v>
      </c>
      <c r="V136" s="35"/>
      <c r="AR136" s="249"/>
      <c r="AS136" s="249"/>
      <c r="AT136" s="249"/>
      <c r="AU136" s="249"/>
      <c r="AV136" s="249"/>
      <c r="AW136" s="249"/>
      <c r="AX136" s="249"/>
      <c r="AY136" s="249"/>
      <c r="AZ136" s="249"/>
      <c r="CE136" s="249"/>
      <c r="CF136" s="249"/>
      <c r="CG136" s="249"/>
      <c r="CH136" s="249"/>
      <c r="CI136" s="249"/>
      <c r="CJ136" s="249"/>
      <c r="CK136" s="249"/>
      <c r="CL136" s="249"/>
      <c r="CM136" s="249"/>
    </row>
    <row r="137" spans="1:91" ht="30" x14ac:dyDescent="0.25">
      <c r="A137" s="35" t="s">
        <v>83</v>
      </c>
      <c r="B137" s="83" t="s">
        <v>63</v>
      </c>
      <c r="C137" s="196"/>
      <c r="D137" s="571"/>
      <c r="E137" s="572"/>
      <c r="F137" s="575"/>
      <c r="G137" s="576"/>
      <c r="H137" s="572"/>
      <c r="I137" s="573"/>
      <c r="J137" s="571"/>
      <c r="K137" s="572"/>
      <c r="L137" s="573"/>
      <c r="M137" s="612"/>
      <c r="N137" s="572"/>
      <c r="O137" s="613"/>
      <c r="P137" s="571"/>
      <c r="Q137" s="572"/>
      <c r="R137" s="573"/>
      <c r="S137" s="612"/>
      <c r="T137" s="572"/>
      <c r="U137" s="613"/>
      <c r="V137" s="35"/>
      <c r="AR137" s="249"/>
      <c r="AS137" s="249"/>
      <c r="AT137" s="249"/>
      <c r="AU137" s="249"/>
      <c r="AV137" s="249"/>
      <c r="AW137" s="249"/>
      <c r="AX137" s="249"/>
      <c r="AY137" s="249"/>
      <c r="AZ137" s="249"/>
      <c r="CE137" s="249"/>
      <c r="CF137" s="249"/>
      <c r="CG137" s="249"/>
      <c r="CH137" s="249"/>
      <c r="CI137" s="249"/>
      <c r="CJ137" s="249"/>
      <c r="CK137" s="249"/>
      <c r="CL137" s="249"/>
      <c r="CM137" s="249"/>
    </row>
    <row r="138" spans="1:91" x14ac:dyDescent="0.25">
      <c r="A138" s="35">
        <v>7</v>
      </c>
      <c r="B138" s="83" t="s">
        <v>65</v>
      </c>
      <c r="C138" s="196" t="s">
        <v>179</v>
      </c>
      <c r="D138" s="126"/>
      <c r="E138" s="127"/>
      <c r="F138" s="128"/>
      <c r="G138" s="186">
        <v>0</v>
      </c>
      <c r="H138" s="127">
        <v>0</v>
      </c>
      <c r="I138" s="179">
        <v>0</v>
      </c>
      <c r="J138" s="126">
        <v>0</v>
      </c>
      <c r="K138" s="127">
        <v>0</v>
      </c>
      <c r="L138" s="179">
        <v>0</v>
      </c>
      <c r="M138" s="204">
        <f t="shared" ref="M138:O141" si="31">SUM(D14,G14,J14,M14,P14,S14,D40,G40,J40,M40,P40,S40,D64,G64,J64,M64,P64,S64,D89,G89,J89,M89,P89,S89,D113,G113,J113,M113,P113,S113,D138,G138,J138,)</f>
        <v>132738201.02</v>
      </c>
      <c r="N138" s="131">
        <f t="shared" si="31"/>
        <v>618118000</v>
      </c>
      <c r="O138" s="205">
        <f t="shared" si="31"/>
        <v>0</v>
      </c>
      <c r="P138" s="126"/>
      <c r="Q138" s="127">
        <v>540000</v>
      </c>
      <c r="R138" s="179">
        <v>0</v>
      </c>
      <c r="S138" s="204">
        <f t="shared" ref="S138:U141" si="32">P138</f>
        <v>0</v>
      </c>
      <c r="T138" s="131">
        <f t="shared" si="32"/>
        <v>540000</v>
      </c>
      <c r="U138" s="205">
        <f t="shared" si="32"/>
        <v>0</v>
      </c>
      <c r="V138" s="35"/>
      <c r="AR138" s="249"/>
      <c r="AS138" s="249"/>
      <c r="AT138" s="249"/>
      <c r="AU138" s="249"/>
      <c r="AV138" s="249"/>
      <c r="AW138" s="249"/>
      <c r="AX138" s="249"/>
      <c r="AY138" s="249"/>
      <c r="AZ138" s="249"/>
      <c r="CE138" s="249"/>
      <c r="CF138" s="249"/>
      <c r="CG138" s="249"/>
      <c r="CH138" s="249"/>
      <c r="CI138" s="249"/>
      <c r="CJ138" s="249"/>
      <c r="CK138" s="249"/>
      <c r="CL138" s="249"/>
      <c r="CM138" s="249"/>
    </row>
    <row r="139" spans="1:91" x14ac:dyDescent="0.25">
      <c r="A139" s="35">
        <v>8</v>
      </c>
      <c r="B139" s="83" t="s">
        <v>66</v>
      </c>
      <c r="C139" s="196" t="s">
        <v>180</v>
      </c>
      <c r="D139" s="126"/>
      <c r="E139" s="127"/>
      <c r="F139" s="128"/>
      <c r="G139" s="186">
        <v>0</v>
      </c>
      <c r="H139" s="127">
        <v>0</v>
      </c>
      <c r="I139" s="179">
        <v>0</v>
      </c>
      <c r="J139" s="126">
        <v>0</v>
      </c>
      <c r="K139" s="127">
        <v>0</v>
      </c>
      <c r="L139" s="179">
        <v>0</v>
      </c>
      <c r="M139" s="204">
        <f t="shared" si="31"/>
        <v>127653535.09999999</v>
      </c>
      <c r="N139" s="131">
        <f t="shared" si="31"/>
        <v>185051275</v>
      </c>
      <c r="O139" s="205">
        <f t="shared" si="31"/>
        <v>0</v>
      </c>
      <c r="P139" s="126">
        <v>0</v>
      </c>
      <c r="Q139" s="127">
        <v>0</v>
      </c>
      <c r="R139" s="179">
        <v>0</v>
      </c>
      <c r="S139" s="204">
        <f t="shared" si="32"/>
        <v>0</v>
      </c>
      <c r="T139" s="131">
        <f t="shared" si="32"/>
        <v>0</v>
      </c>
      <c r="U139" s="205">
        <f t="shared" si="32"/>
        <v>0</v>
      </c>
      <c r="V139" s="35"/>
      <c r="AR139" s="249"/>
      <c r="AS139" s="249"/>
      <c r="AT139" s="249"/>
      <c r="AU139" s="249"/>
      <c r="AV139" s="249"/>
      <c r="AW139" s="249"/>
      <c r="AX139" s="249"/>
      <c r="AY139" s="249"/>
      <c r="AZ139" s="249"/>
      <c r="CE139" s="249"/>
      <c r="CF139" s="249"/>
      <c r="CG139" s="249"/>
      <c r="CH139" s="249"/>
      <c r="CI139" s="249"/>
      <c r="CJ139" s="249"/>
      <c r="CK139" s="249"/>
      <c r="CL139" s="249"/>
      <c r="CM139" s="249"/>
    </row>
    <row r="140" spans="1:91" x14ac:dyDescent="0.25">
      <c r="A140" s="35">
        <v>9</v>
      </c>
      <c r="B140" s="83" t="s">
        <v>67</v>
      </c>
      <c r="C140" s="196" t="s">
        <v>181</v>
      </c>
      <c r="D140" s="126"/>
      <c r="E140" s="127"/>
      <c r="F140" s="128"/>
      <c r="G140" s="186">
        <v>0</v>
      </c>
      <c r="H140" s="127">
        <v>0</v>
      </c>
      <c r="I140" s="179">
        <v>0</v>
      </c>
      <c r="J140" s="126">
        <v>0</v>
      </c>
      <c r="K140" s="127">
        <v>0</v>
      </c>
      <c r="L140" s="179">
        <v>0</v>
      </c>
      <c r="M140" s="204">
        <f t="shared" si="31"/>
        <v>0</v>
      </c>
      <c r="N140" s="131">
        <f t="shared" si="31"/>
        <v>4500000</v>
      </c>
      <c r="O140" s="205">
        <f t="shared" si="31"/>
        <v>0</v>
      </c>
      <c r="P140" s="126">
        <v>0</v>
      </c>
      <c r="Q140" s="127">
        <v>0</v>
      </c>
      <c r="R140" s="179">
        <v>0</v>
      </c>
      <c r="S140" s="204">
        <f t="shared" si="32"/>
        <v>0</v>
      </c>
      <c r="T140" s="131">
        <f t="shared" si="32"/>
        <v>0</v>
      </c>
      <c r="U140" s="205">
        <f t="shared" si="32"/>
        <v>0</v>
      </c>
      <c r="V140" s="35"/>
      <c r="AR140" s="249"/>
      <c r="AS140" s="249"/>
      <c r="AT140" s="249"/>
      <c r="AU140" s="249"/>
      <c r="AV140" s="249"/>
      <c r="AW140" s="249"/>
      <c r="AX140" s="249"/>
      <c r="AY140" s="249"/>
      <c r="AZ140" s="249"/>
      <c r="CE140" s="249"/>
      <c r="CF140" s="249"/>
      <c r="CG140" s="249"/>
      <c r="CH140" s="249"/>
      <c r="CI140" s="249"/>
      <c r="CJ140" s="249"/>
      <c r="CK140" s="249"/>
      <c r="CL140" s="249"/>
      <c r="CM140" s="249"/>
    </row>
    <row r="141" spans="1:91" x14ac:dyDescent="0.25">
      <c r="A141" s="35">
        <v>10</v>
      </c>
      <c r="B141" s="83" t="s">
        <v>16</v>
      </c>
      <c r="C141" s="196" t="s">
        <v>178</v>
      </c>
      <c r="D141" s="126"/>
      <c r="E141" s="127"/>
      <c r="F141" s="128"/>
      <c r="G141" s="186">
        <v>0</v>
      </c>
      <c r="H141" s="127">
        <v>0</v>
      </c>
      <c r="I141" s="179">
        <v>0</v>
      </c>
      <c r="J141" s="126">
        <v>0</v>
      </c>
      <c r="K141" s="127">
        <v>0</v>
      </c>
      <c r="L141" s="179">
        <v>0</v>
      </c>
      <c r="M141" s="204">
        <f t="shared" si="31"/>
        <v>95305849</v>
      </c>
      <c r="N141" s="131">
        <f t="shared" si="31"/>
        <v>0</v>
      </c>
      <c r="O141" s="205">
        <f t="shared" si="31"/>
        <v>0</v>
      </c>
      <c r="P141" s="126">
        <v>0</v>
      </c>
      <c r="Q141" s="127">
        <v>0</v>
      </c>
      <c r="R141" s="179">
        <v>0</v>
      </c>
      <c r="S141" s="204">
        <f t="shared" si="32"/>
        <v>0</v>
      </c>
      <c r="T141" s="131">
        <f t="shared" si="32"/>
        <v>0</v>
      </c>
      <c r="U141" s="205">
        <f t="shared" si="32"/>
        <v>0</v>
      </c>
      <c r="V141" s="35"/>
      <c r="AR141" s="249"/>
      <c r="AS141" s="249"/>
      <c r="AT141" s="249"/>
      <c r="AU141" s="249"/>
      <c r="AV141" s="249"/>
      <c r="AW141" s="249"/>
      <c r="AX141" s="249"/>
      <c r="AY141" s="249"/>
      <c r="AZ141" s="249"/>
      <c r="CE141" s="249"/>
      <c r="CF141" s="249"/>
      <c r="CG141" s="249"/>
      <c r="CH141" s="249"/>
      <c r="CI141" s="249"/>
      <c r="CJ141" s="249"/>
      <c r="CK141" s="249"/>
      <c r="CL141" s="249"/>
      <c r="CM141" s="249"/>
    </row>
    <row r="142" spans="1:91" ht="29.25" x14ac:dyDescent="0.25">
      <c r="A142" s="45"/>
      <c r="B142" s="153" t="s">
        <v>68</v>
      </c>
      <c r="C142" s="198"/>
      <c r="D142" s="133"/>
      <c r="E142" s="134"/>
      <c r="F142" s="135"/>
      <c r="G142" s="136">
        <f t="shared" ref="G142:L142" si="33">SUM(G138,G139,G140,G141)</f>
        <v>0</v>
      </c>
      <c r="H142" s="134">
        <f t="shared" si="33"/>
        <v>0</v>
      </c>
      <c r="I142" s="137">
        <f t="shared" si="33"/>
        <v>0</v>
      </c>
      <c r="J142" s="133">
        <f t="shared" si="33"/>
        <v>0</v>
      </c>
      <c r="K142" s="134">
        <f t="shared" si="33"/>
        <v>0</v>
      </c>
      <c r="L142" s="137">
        <f t="shared" si="33"/>
        <v>0</v>
      </c>
      <c r="M142" s="206">
        <f>SUM(M138,M139,M140)</f>
        <v>260391736.12</v>
      </c>
      <c r="N142" s="134">
        <f>SUM(N138,N139,N140,N141)</f>
        <v>807669275</v>
      </c>
      <c r="O142" s="207">
        <f>SUM(O138,O139,O140,O141)</f>
        <v>0</v>
      </c>
      <c r="P142" s="133">
        <f t="shared" ref="P142:U142" si="34">SUM(P138,P139,P140,P141)</f>
        <v>0</v>
      </c>
      <c r="Q142" s="134">
        <f t="shared" si="34"/>
        <v>540000</v>
      </c>
      <c r="R142" s="137">
        <f t="shared" si="34"/>
        <v>0</v>
      </c>
      <c r="S142" s="206">
        <f t="shared" si="34"/>
        <v>0</v>
      </c>
      <c r="T142" s="134">
        <f t="shared" si="34"/>
        <v>540000</v>
      </c>
      <c r="U142" s="207">
        <f t="shared" si="34"/>
        <v>0</v>
      </c>
      <c r="V142" s="35"/>
      <c r="AR142" s="249"/>
      <c r="AS142" s="249"/>
      <c r="AT142" s="249"/>
      <c r="AU142" s="249"/>
      <c r="AV142" s="249"/>
      <c r="AW142" s="249"/>
      <c r="AX142" s="249"/>
      <c r="AY142" s="249"/>
      <c r="AZ142" s="249"/>
      <c r="CE142" s="249"/>
      <c r="CF142" s="249"/>
      <c r="CG142" s="249"/>
      <c r="CH142" s="249"/>
      <c r="CI142" s="249"/>
      <c r="CJ142" s="249"/>
      <c r="CK142" s="249"/>
      <c r="CL142" s="249"/>
      <c r="CM142" s="249"/>
    </row>
    <row r="143" spans="1:91" ht="30" x14ac:dyDescent="0.25">
      <c r="A143" s="35" t="s">
        <v>84</v>
      </c>
      <c r="B143" s="83" t="s">
        <v>89</v>
      </c>
      <c r="D143" s="571"/>
      <c r="E143" s="572"/>
      <c r="F143" s="575"/>
      <c r="G143" s="576"/>
      <c r="H143" s="572"/>
      <c r="I143" s="573"/>
      <c r="J143" s="571"/>
      <c r="K143" s="572"/>
      <c r="L143" s="573"/>
      <c r="M143" s="612"/>
      <c r="N143" s="572"/>
      <c r="O143" s="613"/>
      <c r="P143" s="571"/>
      <c r="Q143" s="572"/>
      <c r="R143" s="573"/>
      <c r="S143" s="612"/>
      <c r="T143" s="572"/>
      <c r="U143" s="613"/>
      <c r="V143" s="35"/>
      <c r="AR143" s="249"/>
      <c r="AS143" s="249"/>
      <c r="AT143" s="249"/>
      <c r="AU143" s="249"/>
      <c r="AV143" s="249"/>
      <c r="AW143" s="249"/>
      <c r="AX143" s="249"/>
      <c r="AY143" s="249"/>
      <c r="AZ143" s="249"/>
      <c r="BA143" s="249"/>
      <c r="BB143" s="249"/>
      <c r="BC143" s="249"/>
      <c r="BD143" s="249"/>
      <c r="BE143" s="249"/>
      <c r="BF143" s="249"/>
      <c r="BG143" s="249"/>
      <c r="BH143" s="249"/>
      <c r="BI143" s="249"/>
    </row>
    <row r="144" spans="1:91" ht="30" x14ac:dyDescent="0.25">
      <c r="A144" s="35">
        <v>11</v>
      </c>
      <c r="B144" s="83" t="s">
        <v>191</v>
      </c>
      <c r="C144" s="196" t="s">
        <v>168</v>
      </c>
      <c r="D144" s="126"/>
      <c r="E144" s="127"/>
      <c r="F144" s="128"/>
      <c r="G144" s="186">
        <v>0</v>
      </c>
      <c r="H144" s="127">
        <v>0</v>
      </c>
      <c r="I144" s="179">
        <v>0</v>
      </c>
      <c r="J144" s="126">
        <v>0</v>
      </c>
      <c r="K144" s="127">
        <v>0</v>
      </c>
      <c r="L144" s="179">
        <v>0</v>
      </c>
      <c r="M144" s="204">
        <f t="shared" ref="M144:O146" si="35">SUM(D20,G20,J20,M20,P20,S20,D46,G46,J46,M46,P46,S46,D70,G70,J70,M70,P70,S70,D95,G95,J95,M95,P95,S95,D119,G119,J119,M119,P119,S119,D144,G144,J144,)</f>
        <v>0</v>
      </c>
      <c r="N144" s="131">
        <f t="shared" si="35"/>
        <v>129449000</v>
      </c>
      <c r="O144" s="205">
        <f t="shared" si="35"/>
        <v>0</v>
      </c>
      <c r="P144" s="126">
        <v>0</v>
      </c>
      <c r="Q144" s="127">
        <v>0</v>
      </c>
      <c r="R144" s="179">
        <v>0</v>
      </c>
      <c r="S144" s="204">
        <f t="shared" ref="S144:U147" si="36">P144</f>
        <v>0</v>
      </c>
      <c r="T144" s="131">
        <f t="shared" si="36"/>
        <v>0</v>
      </c>
      <c r="U144" s="205">
        <f t="shared" si="36"/>
        <v>0</v>
      </c>
      <c r="V144" s="35"/>
      <c r="AR144" s="249"/>
      <c r="AS144" s="249"/>
      <c r="AT144" s="249"/>
      <c r="AU144" s="249"/>
      <c r="AV144" s="249"/>
      <c r="AW144" s="249"/>
      <c r="AX144" s="249"/>
      <c r="AY144" s="249"/>
      <c r="AZ144" s="249"/>
      <c r="BA144" s="249"/>
      <c r="BB144" s="249"/>
      <c r="BC144" s="249"/>
      <c r="BD144" s="249"/>
      <c r="BE144" s="249"/>
      <c r="BF144" s="249"/>
      <c r="BG144" s="249"/>
      <c r="BH144" s="249"/>
      <c r="BI144" s="249"/>
    </row>
    <row r="145" spans="1:61" x14ac:dyDescent="0.25">
      <c r="A145" s="35">
        <v>12</v>
      </c>
      <c r="B145" s="83" t="s">
        <v>77</v>
      </c>
      <c r="C145" s="196" t="s">
        <v>169</v>
      </c>
      <c r="D145" s="126"/>
      <c r="E145" s="127"/>
      <c r="F145" s="128"/>
      <c r="G145" s="186">
        <v>0</v>
      </c>
      <c r="H145" s="127">
        <v>0</v>
      </c>
      <c r="I145" s="179">
        <v>0</v>
      </c>
      <c r="J145" s="126">
        <v>0</v>
      </c>
      <c r="K145" s="127">
        <v>0</v>
      </c>
      <c r="L145" s="179">
        <v>0</v>
      </c>
      <c r="M145" s="204">
        <f t="shared" si="35"/>
        <v>0</v>
      </c>
      <c r="N145" s="131">
        <f t="shared" si="35"/>
        <v>0</v>
      </c>
      <c r="O145" s="205">
        <f t="shared" si="35"/>
        <v>0</v>
      </c>
      <c r="P145" s="126">
        <v>0</v>
      </c>
      <c r="Q145" s="127">
        <v>0</v>
      </c>
      <c r="R145" s="179">
        <v>0</v>
      </c>
      <c r="S145" s="204">
        <f t="shared" si="36"/>
        <v>0</v>
      </c>
      <c r="T145" s="131">
        <f t="shared" si="36"/>
        <v>0</v>
      </c>
      <c r="U145" s="205">
        <f t="shared" si="36"/>
        <v>0</v>
      </c>
      <c r="V145" s="249"/>
      <c r="W145" s="249"/>
      <c r="X145" s="249"/>
      <c r="Y145" s="249"/>
      <c r="Z145" s="249"/>
      <c r="AA145" s="249"/>
      <c r="AB145" s="249"/>
      <c r="AC145" s="249"/>
      <c r="AD145" s="249"/>
      <c r="AH145" s="249"/>
      <c r="AI145" s="249"/>
      <c r="AJ145" s="249"/>
      <c r="AK145" s="249"/>
      <c r="AL145" s="249"/>
      <c r="AM145" s="249"/>
      <c r="AN145" s="249"/>
      <c r="AO145" s="249"/>
      <c r="AP145" s="249"/>
      <c r="AQ145" s="249"/>
      <c r="AR145" s="249"/>
      <c r="AS145" s="249"/>
      <c r="AT145" s="249"/>
      <c r="AU145" s="249"/>
      <c r="AV145" s="249"/>
      <c r="AW145" s="249"/>
      <c r="AX145" s="249"/>
      <c r="AY145" s="249"/>
      <c r="AZ145" s="249"/>
      <c r="BA145" s="249"/>
      <c r="BB145" s="249"/>
      <c r="BC145" s="249"/>
      <c r="BD145" s="249"/>
      <c r="BE145" s="249"/>
      <c r="BF145" s="249"/>
      <c r="BG145" s="249"/>
      <c r="BH145" s="249"/>
      <c r="BI145" s="249"/>
    </row>
    <row r="146" spans="1:61" ht="30" x14ac:dyDescent="0.25">
      <c r="A146" s="35">
        <v>13</v>
      </c>
      <c r="B146" s="83" t="s">
        <v>184</v>
      </c>
      <c r="C146" s="197" t="s">
        <v>171</v>
      </c>
      <c r="D146" s="126"/>
      <c r="E146" s="127"/>
      <c r="F146" s="128"/>
      <c r="G146" s="186">
        <v>0</v>
      </c>
      <c r="H146" s="127">
        <v>0</v>
      </c>
      <c r="I146" s="179">
        <v>0</v>
      </c>
      <c r="J146" s="126">
        <v>0</v>
      </c>
      <c r="K146" s="127">
        <v>0</v>
      </c>
      <c r="L146" s="179">
        <v>0</v>
      </c>
      <c r="M146" s="204">
        <f t="shared" si="35"/>
        <v>20341813</v>
      </c>
      <c r="N146" s="131">
        <f t="shared" si="35"/>
        <v>0</v>
      </c>
      <c r="O146" s="205">
        <f t="shared" si="35"/>
        <v>0</v>
      </c>
      <c r="P146" s="126">
        <v>0</v>
      </c>
      <c r="Q146" s="127">
        <v>0</v>
      </c>
      <c r="R146" s="179">
        <v>0</v>
      </c>
      <c r="S146" s="204">
        <f t="shared" si="36"/>
        <v>0</v>
      </c>
      <c r="T146" s="131">
        <f t="shared" si="36"/>
        <v>0</v>
      </c>
      <c r="U146" s="205">
        <f t="shared" si="36"/>
        <v>0</v>
      </c>
      <c r="V146" s="249"/>
      <c r="W146" s="249"/>
      <c r="X146" s="249"/>
      <c r="Y146" s="249"/>
      <c r="Z146" s="249"/>
      <c r="AA146" s="249"/>
      <c r="AB146" s="249"/>
      <c r="AC146" s="249"/>
      <c r="AD146" s="249"/>
      <c r="AH146" s="249"/>
      <c r="AI146" s="249"/>
      <c r="AJ146" s="249"/>
      <c r="AK146" s="249"/>
      <c r="AL146" s="249"/>
      <c r="AM146" s="249"/>
      <c r="AN146" s="249"/>
      <c r="AO146" s="249"/>
      <c r="AP146" s="249"/>
      <c r="AQ146" s="249"/>
      <c r="AR146" s="249"/>
      <c r="AS146" s="249"/>
      <c r="AT146" s="249"/>
      <c r="AU146" s="249"/>
      <c r="AV146" s="249"/>
      <c r="AW146" s="249"/>
      <c r="AX146" s="249"/>
      <c r="AY146" s="249"/>
      <c r="AZ146" s="249"/>
      <c r="BA146" s="249"/>
      <c r="BB146" s="249"/>
      <c r="BC146" s="249"/>
      <c r="BD146" s="249"/>
      <c r="BE146" s="249"/>
      <c r="BF146" s="249"/>
      <c r="BG146" s="249"/>
      <c r="BH146" s="249"/>
      <c r="BI146" s="249"/>
    </row>
    <row r="147" spans="1:61" ht="29.25" x14ac:dyDescent="0.25">
      <c r="A147" s="45"/>
      <c r="B147" s="153" t="s">
        <v>106</v>
      </c>
      <c r="C147" s="149"/>
      <c r="D147" s="133">
        <f t="shared" ref="D147:J147" si="37">SUM(D144,D145,D146)</f>
        <v>0</v>
      </c>
      <c r="E147" s="134">
        <f t="shared" si="37"/>
        <v>0</v>
      </c>
      <c r="F147" s="135">
        <f t="shared" si="37"/>
        <v>0</v>
      </c>
      <c r="G147" s="136">
        <f t="shared" si="37"/>
        <v>0</v>
      </c>
      <c r="H147" s="134">
        <f t="shared" si="37"/>
        <v>0</v>
      </c>
      <c r="I147" s="137">
        <f t="shared" si="37"/>
        <v>0</v>
      </c>
      <c r="J147" s="133">
        <f t="shared" si="37"/>
        <v>0</v>
      </c>
      <c r="K147" s="134">
        <f t="shared" ref="K147:R147" si="38">SUM(K144,K145,K146)</f>
        <v>0</v>
      </c>
      <c r="L147" s="137">
        <f t="shared" si="38"/>
        <v>0</v>
      </c>
      <c r="M147" s="206">
        <f t="shared" si="38"/>
        <v>20341813</v>
      </c>
      <c r="N147" s="134">
        <f t="shared" si="38"/>
        <v>129449000</v>
      </c>
      <c r="O147" s="207">
        <f t="shared" si="38"/>
        <v>0</v>
      </c>
      <c r="P147" s="133">
        <f t="shared" si="38"/>
        <v>0</v>
      </c>
      <c r="Q147" s="134">
        <f t="shared" si="38"/>
        <v>0</v>
      </c>
      <c r="R147" s="137">
        <f t="shared" si="38"/>
        <v>0</v>
      </c>
      <c r="S147" s="204">
        <f t="shared" si="36"/>
        <v>0</v>
      </c>
      <c r="T147" s="131">
        <f t="shared" si="36"/>
        <v>0</v>
      </c>
      <c r="U147" s="205">
        <f t="shared" si="36"/>
        <v>0</v>
      </c>
      <c r="V147" s="249"/>
      <c r="W147" s="249"/>
      <c r="X147" s="249"/>
      <c r="Y147" s="249"/>
      <c r="Z147" s="249"/>
      <c r="AA147" s="249"/>
      <c r="AB147" s="249"/>
      <c r="AC147" s="249"/>
      <c r="AD147" s="249"/>
      <c r="AH147" s="249"/>
      <c r="AI147" s="249"/>
      <c r="AJ147" s="249"/>
      <c r="AK147" s="249"/>
      <c r="AL147" s="249"/>
      <c r="AM147" s="249"/>
      <c r="AN147" s="249"/>
      <c r="AO147" s="249"/>
      <c r="AP147" s="249"/>
      <c r="AQ147" s="249"/>
      <c r="AR147" s="249"/>
      <c r="AS147" s="249"/>
      <c r="AT147" s="249"/>
      <c r="AU147" s="249"/>
      <c r="AV147" s="249"/>
      <c r="AW147" s="249"/>
      <c r="AX147" s="249"/>
      <c r="AY147" s="249"/>
      <c r="AZ147" s="249"/>
      <c r="BA147" s="249"/>
      <c r="BB147" s="249"/>
      <c r="BC147" s="249"/>
      <c r="BD147" s="249"/>
      <c r="BE147" s="249"/>
      <c r="BF147" s="249"/>
      <c r="BG147" s="249"/>
      <c r="BH147" s="249"/>
      <c r="BI147" s="249"/>
    </row>
    <row r="148" spans="1:61" ht="30" thickBot="1" x14ac:dyDescent="0.3">
      <c r="A148" s="45"/>
      <c r="B148" s="153" t="s">
        <v>115</v>
      </c>
      <c r="C148" s="149"/>
      <c r="D148" s="133">
        <f t="shared" ref="D148:I148" si="39">SUM(D147,D142,D136)</f>
        <v>0</v>
      </c>
      <c r="E148" s="134">
        <f t="shared" si="39"/>
        <v>0</v>
      </c>
      <c r="F148" s="135">
        <f t="shared" si="39"/>
        <v>0</v>
      </c>
      <c r="G148" s="136">
        <f t="shared" si="39"/>
        <v>150000</v>
      </c>
      <c r="H148" s="134">
        <f t="shared" si="39"/>
        <v>1740000</v>
      </c>
      <c r="I148" s="137">
        <f t="shared" si="39"/>
        <v>0</v>
      </c>
      <c r="J148" s="133">
        <f>SUM(S672,J142,J136)</f>
        <v>0</v>
      </c>
      <c r="K148" s="134">
        <f>SUM(T672,K142,K136)</f>
        <v>1496060</v>
      </c>
      <c r="L148" s="137">
        <f>SUM(U672,L142,L136)</f>
        <v>0</v>
      </c>
      <c r="M148" s="208">
        <f>SUM(M147,M142,M136)</f>
        <v>1216259205.2044401</v>
      </c>
      <c r="N148" s="209">
        <f>SUM(N147,N142,N136)</f>
        <v>1122513876.21</v>
      </c>
      <c r="O148" s="210">
        <f>SUM(O147,O142,O136)</f>
        <v>0</v>
      </c>
      <c r="P148" s="141">
        <f t="shared" ref="P148:U148" si="40">P136+P142+P147</f>
        <v>0</v>
      </c>
      <c r="Q148" s="142">
        <f t="shared" si="40"/>
        <v>39348702.82</v>
      </c>
      <c r="R148" s="145">
        <f t="shared" si="40"/>
        <v>0</v>
      </c>
      <c r="S148" s="208">
        <f t="shared" si="40"/>
        <v>0</v>
      </c>
      <c r="T148" s="209">
        <f t="shared" si="40"/>
        <v>39348702.82</v>
      </c>
      <c r="U148" s="210">
        <f t="shared" si="40"/>
        <v>0</v>
      </c>
      <c r="V148" s="249"/>
      <c r="W148" s="249"/>
      <c r="X148" s="249"/>
      <c r="Y148" s="249"/>
      <c r="Z148" s="249"/>
      <c r="AA148" s="249"/>
      <c r="AB148" s="249"/>
      <c r="AC148" s="249"/>
      <c r="AD148" s="249"/>
      <c r="AH148" s="249"/>
      <c r="AI148" s="249"/>
      <c r="AJ148" s="249"/>
      <c r="AK148" s="249"/>
      <c r="AL148" s="249"/>
      <c r="AM148" s="249"/>
      <c r="AN148" s="249"/>
      <c r="AO148" s="249"/>
      <c r="AP148" s="249"/>
      <c r="AQ148" s="249"/>
      <c r="AR148" s="249"/>
      <c r="AS148" s="249"/>
      <c r="AT148" s="249"/>
      <c r="AU148" s="249"/>
      <c r="AV148" s="249"/>
      <c r="AW148" s="249"/>
      <c r="AX148" s="249"/>
      <c r="AY148" s="249"/>
      <c r="AZ148" s="249"/>
      <c r="BA148" s="249"/>
      <c r="BB148" s="249"/>
      <c r="BC148" s="249"/>
      <c r="BD148" s="249"/>
      <c r="BE148" s="249"/>
      <c r="BF148" s="249"/>
      <c r="BG148" s="249"/>
      <c r="BH148" s="249"/>
      <c r="BI148" s="249"/>
    </row>
    <row r="149" spans="1:61" ht="16.5" thickTop="1" thickBot="1" x14ac:dyDescent="0.3">
      <c r="A149" s="35"/>
      <c r="B149" s="35"/>
      <c r="C149" s="35"/>
      <c r="D149" s="249"/>
      <c r="E149" s="249"/>
      <c r="F149" s="249"/>
      <c r="G149" s="249"/>
      <c r="H149" s="249"/>
      <c r="I149" s="249"/>
      <c r="J149" s="249"/>
      <c r="K149" s="249"/>
      <c r="L149" s="249"/>
      <c r="M149" s="249"/>
      <c r="N149" s="249"/>
      <c r="O149" s="249"/>
      <c r="P149" s="249"/>
      <c r="Q149" s="249"/>
      <c r="R149" s="249"/>
      <c r="S149" s="249"/>
      <c r="T149" s="249"/>
      <c r="U149" s="249"/>
      <c r="V149" s="249"/>
      <c r="W149" s="249"/>
      <c r="X149" s="249"/>
      <c r="AB149" s="249"/>
      <c r="AC149" s="249"/>
      <c r="AD149" s="249"/>
      <c r="AE149" s="249"/>
      <c r="AF149" s="249"/>
      <c r="AG149" s="249"/>
      <c r="AH149" s="249"/>
      <c r="AI149" s="249"/>
      <c r="AJ149" s="249"/>
      <c r="AK149" s="249"/>
      <c r="AL149" s="249"/>
      <c r="AM149" s="249"/>
      <c r="AN149" s="249"/>
      <c r="AO149" s="249"/>
      <c r="AP149" s="249"/>
      <c r="AQ149" s="249"/>
    </row>
    <row r="150" spans="1:61" ht="16.5" customHeight="1" thickBot="1" x14ac:dyDescent="0.3">
      <c r="D150" s="731" t="s">
        <v>90</v>
      </c>
      <c r="E150" s="698"/>
      <c r="F150" s="698"/>
      <c r="G150" s="698"/>
      <c r="H150" s="698"/>
      <c r="I150" s="698"/>
      <c r="J150" s="698"/>
      <c r="K150" s="698"/>
      <c r="L150" s="698"/>
      <c r="M150" s="698"/>
      <c r="N150" s="698"/>
      <c r="O150" s="698"/>
      <c r="P150" s="698"/>
      <c r="Q150" s="698"/>
      <c r="R150" s="698"/>
      <c r="S150" s="698"/>
      <c r="T150" s="698"/>
      <c r="U150" s="732"/>
      <c r="V150" s="35"/>
      <c r="AK150" s="34"/>
      <c r="AL150" s="34"/>
      <c r="AM150" s="34"/>
      <c r="AN150" s="34"/>
      <c r="AO150" s="34"/>
    </row>
    <row r="151" spans="1:61" ht="60" customHeight="1" x14ac:dyDescent="0.25">
      <c r="A151" s="156"/>
      <c r="B151" s="153"/>
      <c r="C151" s="194" t="s">
        <v>334</v>
      </c>
      <c r="D151" s="604" t="s">
        <v>249</v>
      </c>
      <c r="E151" s="604"/>
      <c r="F151" s="605"/>
      <c r="G151" s="606" t="s">
        <v>250</v>
      </c>
      <c r="H151" s="604"/>
      <c r="I151" s="607"/>
      <c r="J151" s="608" t="s">
        <v>251</v>
      </c>
      <c r="K151" s="604"/>
      <c r="L151" s="605"/>
      <c r="M151" s="606" t="s">
        <v>256</v>
      </c>
      <c r="N151" s="604"/>
      <c r="O151" s="607"/>
      <c r="P151" s="630" t="s">
        <v>293</v>
      </c>
      <c r="Q151" s="670"/>
      <c r="R151" s="670"/>
      <c r="S151" s="669" t="s">
        <v>302</v>
      </c>
      <c r="T151" s="670"/>
      <c r="U151" s="629"/>
      <c r="V151" s="35"/>
      <c r="AP151" s="34"/>
      <c r="AQ151" s="34"/>
      <c r="AR151" s="34"/>
    </row>
    <row r="152" spans="1:61" ht="84" customHeight="1" x14ac:dyDescent="0.25">
      <c r="A152" s="156"/>
      <c r="B152" s="153"/>
      <c r="C152" s="195" t="s">
        <v>124</v>
      </c>
      <c r="D152" s="617" t="s">
        <v>342</v>
      </c>
      <c r="E152" s="598"/>
      <c r="F152" s="649"/>
      <c r="G152" s="599" t="s">
        <v>335</v>
      </c>
      <c r="H152" s="598"/>
      <c r="I152" s="598"/>
      <c r="J152" s="599" t="s">
        <v>336</v>
      </c>
      <c r="K152" s="598"/>
      <c r="L152" s="649"/>
      <c r="M152" s="599" t="s">
        <v>341</v>
      </c>
      <c r="N152" s="598"/>
      <c r="O152" s="649"/>
      <c r="P152" s="617" t="s">
        <v>386</v>
      </c>
      <c r="Q152" s="598"/>
      <c r="R152" s="649"/>
      <c r="S152" s="617" t="s">
        <v>387</v>
      </c>
      <c r="T152" s="598"/>
      <c r="U152" s="650"/>
      <c r="V152" s="35"/>
      <c r="AP152" s="34"/>
      <c r="AQ152" s="34"/>
      <c r="AR152" s="34"/>
    </row>
    <row r="153" spans="1:61" ht="87.75" customHeight="1" x14ac:dyDescent="0.25">
      <c r="A153" s="148" t="s">
        <v>40</v>
      </c>
      <c r="B153" s="149" t="s">
        <v>124</v>
      </c>
      <c r="C153" s="194" t="s">
        <v>142</v>
      </c>
      <c r="D153" s="225" t="s">
        <v>159</v>
      </c>
      <c r="E153" s="225" t="s">
        <v>160</v>
      </c>
      <c r="F153" s="241" t="s">
        <v>161</v>
      </c>
      <c r="G153" s="230" t="s">
        <v>159</v>
      </c>
      <c r="H153" s="228" t="s">
        <v>160</v>
      </c>
      <c r="I153" s="231" t="s">
        <v>161</v>
      </c>
      <c r="J153" s="227" t="s">
        <v>159</v>
      </c>
      <c r="K153" s="228" t="s">
        <v>160</v>
      </c>
      <c r="L153" s="229" t="s">
        <v>161</v>
      </c>
      <c r="M153" s="230" t="s">
        <v>159</v>
      </c>
      <c r="N153" s="228" t="s">
        <v>160</v>
      </c>
      <c r="O153" s="231" t="s">
        <v>161</v>
      </c>
      <c r="P153" s="233" t="s">
        <v>159</v>
      </c>
      <c r="Q153" s="233" t="s">
        <v>160</v>
      </c>
      <c r="R153" s="234" t="s">
        <v>161</v>
      </c>
      <c r="S153" s="235" t="s">
        <v>159</v>
      </c>
      <c r="T153" s="233" t="s">
        <v>160</v>
      </c>
      <c r="U153" s="233" t="s">
        <v>161</v>
      </c>
      <c r="V153" s="35"/>
      <c r="AP153" s="34"/>
      <c r="AQ153" s="34"/>
      <c r="AR153" s="34"/>
    </row>
    <row r="154" spans="1:61" ht="30" x14ac:dyDescent="0.25">
      <c r="A154" s="35" t="s">
        <v>54</v>
      </c>
      <c r="B154" s="83" t="s">
        <v>56</v>
      </c>
      <c r="D154" s="708"/>
      <c r="E154" s="708"/>
      <c r="F154" s="709"/>
      <c r="G154" s="710"/>
      <c r="H154" s="708"/>
      <c r="I154" s="711"/>
      <c r="J154" s="721"/>
      <c r="K154" s="708"/>
      <c r="L154" s="709"/>
      <c r="M154" s="710"/>
      <c r="N154" s="708"/>
      <c r="O154" s="711"/>
      <c r="P154" s="713"/>
      <c r="Q154" s="713"/>
      <c r="R154" s="714"/>
      <c r="S154" s="715"/>
      <c r="T154" s="713"/>
      <c r="U154" s="713"/>
      <c r="V154" s="35"/>
      <c r="AP154" s="34"/>
      <c r="AQ154" s="34"/>
      <c r="AR154" s="34"/>
    </row>
    <row r="155" spans="1:61" x14ac:dyDescent="0.25">
      <c r="A155" s="35">
        <v>1</v>
      </c>
      <c r="B155" s="83" t="s">
        <v>2</v>
      </c>
      <c r="C155" s="196" t="s">
        <v>172</v>
      </c>
      <c r="D155" s="127">
        <v>1886380</v>
      </c>
      <c r="E155" s="127">
        <v>0</v>
      </c>
      <c r="F155" s="179">
        <v>0</v>
      </c>
      <c r="G155" s="126">
        <v>3800000</v>
      </c>
      <c r="H155" s="127">
        <v>0</v>
      </c>
      <c r="I155" s="128">
        <v>0</v>
      </c>
      <c r="J155" s="186">
        <v>0</v>
      </c>
      <c r="K155" s="127">
        <v>0</v>
      </c>
      <c r="L155" s="179">
        <v>0</v>
      </c>
      <c r="M155" s="126">
        <v>7350087</v>
      </c>
      <c r="N155" s="127">
        <v>0</v>
      </c>
      <c r="O155" s="128">
        <v>0</v>
      </c>
      <c r="P155" s="179">
        <v>0</v>
      </c>
      <c r="Q155" s="127">
        <v>1900000</v>
      </c>
      <c r="R155" s="186">
        <v>0</v>
      </c>
      <c r="S155" s="185">
        <v>0</v>
      </c>
      <c r="T155" s="127">
        <v>416600</v>
      </c>
      <c r="U155" s="186">
        <v>0</v>
      </c>
      <c r="V155" s="35"/>
      <c r="AP155" s="34"/>
      <c r="AQ155" s="34"/>
      <c r="AR155" s="34"/>
    </row>
    <row r="156" spans="1:61" ht="30" x14ac:dyDescent="0.25">
      <c r="A156" s="35">
        <v>2</v>
      </c>
      <c r="B156" s="83" t="s">
        <v>58</v>
      </c>
      <c r="C156" s="196" t="s">
        <v>173</v>
      </c>
      <c r="D156" s="127">
        <v>420114</v>
      </c>
      <c r="E156" s="127">
        <v>0</v>
      </c>
      <c r="F156" s="179">
        <v>0</v>
      </c>
      <c r="G156" s="126">
        <v>848900</v>
      </c>
      <c r="H156" s="127">
        <v>0</v>
      </c>
      <c r="I156" s="128">
        <v>0</v>
      </c>
      <c r="J156" s="186">
        <v>0</v>
      </c>
      <c r="K156" s="127">
        <v>0</v>
      </c>
      <c r="L156" s="179">
        <v>0</v>
      </c>
      <c r="M156" s="126">
        <v>1658620</v>
      </c>
      <c r="N156" s="127">
        <v>0</v>
      </c>
      <c r="O156" s="128">
        <v>0</v>
      </c>
      <c r="P156" s="179">
        <v>0</v>
      </c>
      <c r="Q156" s="127">
        <v>424450</v>
      </c>
      <c r="R156" s="186">
        <v>0</v>
      </c>
      <c r="S156" s="185">
        <v>0</v>
      </c>
      <c r="T156" s="127">
        <v>56241</v>
      </c>
      <c r="U156" s="186">
        <v>0</v>
      </c>
      <c r="V156" s="35"/>
      <c r="AP156" s="34"/>
      <c r="AQ156" s="34"/>
      <c r="AR156" s="34"/>
    </row>
    <row r="157" spans="1:61" x14ac:dyDescent="0.25">
      <c r="A157" s="35">
        <v>3</v>
      </c>
      <c r="B157" s="83" t="s">
        <v>3</v>
      </c>
      <c r="C157" s="196" t="s">
        <v>175</v>
      </c>
      <c r="D157" s="127">
        <v>4051300</v>
      </c>
      <c r="E157" s="127">
        <v>0</v>
      </c>
      <c r="F157" s="179">
        <v>0</v>
      </c>
      <c r="G157" s="126">
        <v>381000</v>
      </c>
      <c r="H157" s="127">
        <v>0</v>
      </c>
      <c r="I157" s="128">
        <v>0</v>
      </c>
      <c r="J157" s="186">
        <v>2628900</v>
      </c>
      <c r="K157" s="127">
        <v>0</v>
      </c>
      <c r="L157" s="179">
        <v>0</v>
      </c>
      <c r="M157" s="126">
        <v>4804514.18</v>
      </c>
      <c r="N157" s="127">
        <v>0</v>
      </c>
      <c r="O157" s="128">
        <v>0</v>
      </c>
      <c r="P157" s="179">
        <v>0</v>
      </c>
      <c r="Q157" s="127">
        <v>2856500</v>
      </c>
      <c r="R157" s="186">
        <v>0</v>
      </c>
      <c r="S157" s="185">
        <v>0</v>
      </c>
      <c r="T157" s="127">
        <v>508000</v>
      </c>
      <c r="U157" s="186">
        <v>0</v>
      </c>
      <c r="V157" s="35"/>
      <c r="AP157" s="34"/>
      <c r="AQ157" s="34"/>
      <c r="AR157" s="34"/>
    </row>
    <row r="158" spans="1:61" x14ac:dyDescent="0.25">
      <c r="A158" s="35">
        <v>4</v>
      </c>
      <c r="B158" s="83" t="s">
        <v>52</v>
      </c>
      <c r="C158" s="196" t="s">
        <v>176</v>
      </c>
      <c r="D158" s="127">
        <v>0</v>
      </c>
      <c r="E158" s="127">
        <v>0</v>
      </c>
      <c r="F158" s="179">
        <v>0</v>
      </c>
      <c r="G158" s="126">
        <v>0</v>
      </c>
      <c r="H158" s="127">
        <v>0</v>
      </c>
      <c r="I158" s="128">
        <v>0</v>
      </c>
      <c r="J158" s="186">
        <v>0</v>
      </c>
      <c r="K158" s="127">
        <v>0</v>
      </c>
      <c r="L158" s="179">
        <v>0</v>
      </c>
      <c r="M158" s="126">
        <v>0</v>
      </c>
      <c r="N158" s="127">
        <v>0</v>
      </c>
      <c r="O158" s="128">
        <v>0</v>
      </c>
      <c r="P158" s="179">
        <v>0</v>
      </c>
      <c r="Q158" s="127">
        <v>0</v>
      </c>
      <c r="R158" s="186">
        <v>0</v>
      </c>
      <c r="S158" s="185">
        <v>0</v>
      </c>
      <c r="T158" s="127">
        <v>0</v>
      </c>
      <c r="U158" s="186">
        <v>0</v>
      </c>
      <c r="V158" s="35"/>
      <c r="AP158" s="34"/>
      <c r="AQ158" s="34"/>
      <c r="AR158" s="34"/>
    </row>
    <row r="159" spans="1:61" x14ac:dyDescent="0.25">
      <c r="A159" s="35">
        <v>5</v>
      </c>
      <c r="B159" s="83" t="s">
        <v>59</v>
      </c>
      <c r="C159" s="196" t="s">
        <v>177</v>
      </c>
      <c r="D159" s="127">
        <v>0</v>
      </c>
      <c r="E159" s="127">
        <v>0</v>
      </c>
      <c r="F159" s="179">
        <v>0</v>
      </c>
      <c r="G159" s="126">
        <v>0</v>
      </c>
      <c r="H159" s="127">
        <v>0</v>
      </c>
      <c r="I159" s="128">
        <v>0</v>
      </c>
      <c r="J159" s="186">
        <v>0</v>
      </c>
      <c r="K159" s="127">
        <v>0</v>
      </c>
      <c r="L159" s="179">
        <v>0</v>
      </c>
      <c r="M159" s="126">
        <v>0</v>
      </c>
      <c r="N159" s="127">
        <v>0</v>
      </c>
      <c r="O159" s="128">
        <v>0</v>
      </c>
      <c r="P159" s="179">
        <v>0</v>
      </c>
      <c r="Q159" s="127">
        <v>0</v>
      </c>
      <c r="R159" s="186">
        <v>0</v>
      </c>
      <c r="S159" s="185">
        <v>0</v>
      </c>
      <c r="T159" s="127">
        <v>0</v>
      </c>
      <c r="U159" s="186">
        <v>0</v>
      </c>
      <c r="V159" s="35"/>
      <c r="AP159" s="34"/>
      <c r="AQ159" s="34"/>
      <c r="AR159" s="34"/>
    </row>
    <row r="160" spans="1:61" x14ac:dyDescent="0.25">
      <c r="A160" s="35">
        <v>6</v>
      </c>
      <c r="B160" s="83" t="s">
        <v>110</v>
      </c>
      <c r="C160" s="197" t="s">
        <v>178</v>
      </c>
      <c r="D160" s="127">
        <v>0</v>
      </c>
      <c r="E160" s="127">
        <v>0</v>
      </c>
      <c r="F160" s="179">
        <v>0</v>
      </c>
      <c r="G160" s="126">
        <v>0</v>
      </c>
      <c r="H160" s="127">
        <v>0</v>
      </c>
      <c r="I160" s="128">
        <v>0</v>
      </c>
      <c r="J160" s="186">
        <v>0</v>
      </c>
      <c r="K160" s="127">
        <v>0</v>
      </c>
      <c r="L160" s="179">
        <v>0</v>
      </c>
      <c r="M160" s="126">
        <v>0</v>
      </c>
      <c r="N160" s="127">
        <v>0</v>
      </c>
      <c r="O160" s="128">
        <v>0</v>
      </c>
      <c r="P160" s="179">
        <v>0</v>
      </c>
      <c r="Q160" s="127">
        <v>0</v>
      </c>
      <c r="R160" s="216">
        <v>0</v>
      </c>
      <c r="S160" s="185">
        <v>0</v>
      </c>
      <c r="T160" s="127">
        <v>0</v>
      </c>
      <c r="U160" s="186">
        <v>0</v>
      </c>
      <c r="V160" s="35"/>
      <c r="AP160" s="34"/>
      <c r="AQ160" s="34"/>
      <c r="AR160" s="34"/>
    </row>
    <row r="161" spans="1:44" x14ac:dyDescent="0.25">
      <c r="A161" s="45"/>
      <c r="B161" s="153" t="s">
        <v>60</v>
      </c>
      <c r="C161" s="198"/>
      <c r="D161" s="134">
        <f t="shared" ref="D161:U161" si="41">SUM(D155:D159)</f>
        <v>6357794</v>
      </c>
      <c r="E161" s="134">
        <f t="shared" si="41"/>
        <v>0</v>
      </c>
      <c r="F161" s="137">
        <f t="shared" si="41"/>
        <v>0</v>
      </c>
      <c r="G161" s="133">
        <f t="shared" si="41"/>
        <v>5029900</v>
      </c>
      <c r="H161" s="134">
        <f t="shared" si="41"/>
        <v>0</v>
      </c>
      <c r="I161" s="135">
        <f t="shared" si="41"/>
        <v>0</v>
      </c>
      <c r="J161" s="136">
        <f t="shared" si="41"/>
        <v>2628900</v>
      </c>
      <c r="K161" s="134">
        <f t="shared" si="41"/>
        <v>0</v>
      </c>
      <c r="L161" s="137">
        <f t="shared" si="41"/>
        <v>0</v>
      </c>
      <c r="M161" s="133">
        <f t="shared" si="41"/>
        <v>13813221.18</v>
      </c>
      <c r="N161" s="134">
        <f t="shared" si="41"/>
        <v>0</v>
      </c>
      <c r="O161" s="135">
        <f t="shared" si="41"/>
        <v>0</v>
      </c>
      <c r="P161" s="137">
        <f t="shared" si="41"/>
        <v>0</v>
      </c>
      <c r="Q161" s="134">
        <f t="shared" si="41"/>
        <v>5180950</v>
      </c>
      <c r="R161" s="136">
        <f t="shared" si="41"/>
        <v>0</v>
      </c>
      <c r="S161" s="217">
        <f t="shared" si="41"/>
        <v>0</v>
      </c>
      <c r="T161" s="134">
        <f t="shared" si="41"/>
        <v>980841</v>
      </c>
      <c r="U161" s="136">
        <f t="shared" si="41"/>
        <v>0</v>
      </c>
      <c r="V161" s="35"/>
      <c r="AP161" s="34"/>
      <c r="AQ161" s="34"/>
      <c r="AR161" s="34"/>
    </row>
    <row r="162" spans="1:44" ht="30" x14ac:dyDescent="0.25">
      <c r="A162" s="35" t="s">
        <v>83</v>
      </c>
      <c r="B162" s="83" t="s">
        <v>63</v>
      </c>
      <c r="C162" s="196"/>
      <c r="D162" s="572"/>
      <c r="E162" s="572"/>
      <c r="F162" s="573"/>
      <c r="G162" s="571"/>
      <c r="H162" s="572"/>
      <c r="I162" s="575"/>
      <c r="J162" s="576"/>
      <c r="K162" s="572"/>
      <c r="L162" s="573"/>
      <c r="M162" s="571"/>
      <c r="N162" s="572"/>
      <c r="O162" s="575"/>
      <c r="P162" s="572"/>
      <c r="Q162" s="572"/>
      <c r="R162" s="575"/>
      <c r="S162" s="571"/>
      <c r="T162" s="572"/>
      <c r="U162" s="572"/>
      <c r="V162" s="35"/>
      <c r="AP162" s="34"/>
      <c r="AQ162" s="34"/>
      <c r="AR162" s="34"/>
    </row>
    <row r="163" spans="1:44" x14ac:dyDescent="0.25">
      <c r="A163" s="35">
        <v>7</v>
      </c>
      <c r="B163" s="83" t="s">
        <v>65</v>
      </c>
      <c r="C163" s="196" t="s">
        <v>179</v>
      </c>
      <c r="D163" s="127">
        <v>0</v>
      </c>
      <c r="E163" s="127">
        <v>0</v>
      </c>
      <c r="F163" s="179">
        <v>0</v>
      </c>
      <c r="G163" s="126">
        <v>0</v>
      </c>
      <c r="H163" s="127">
        <v>0</v>
      </c>
      <c r="I163" s="128">
        <v>0</v>
      </c>
      <c r="J163" s="186">
        <v>0</v>
      </c>
      <c r="K163" s="127">
        <v>0</v>
      </c>
      <c r="L163" s="179">
        <v>0</v>
      </c>
      <c r="M163" s="126">
        <v>0</v>
      </c>
      <c r="N163" s="127">
        <v>0</v>
      </c>
      <c r="O163" s="128">
        <v>0</v>
      </c>
      <c r="P163" s="179">
        <v>0</v>
      </c>
      <c r="Q163" s="127">
        <v>0</v>
      </c>
      <c r="R163" s="186">
        <v>0</v>
      </c>
      <c r="S163" s="185">
        <v>0</v>
      </c>
      <c r="T163" s="127">
        <v>0</v>
      </c>
      <c r="U163" s="186">
        <v>0</v>
      </c>
      <c r="V163" s="35"/>
      <c r="AP163" s="34"/>
      <c r="AQ163" s="34"/>
      <c r="AR163" s="34"/>
    </row>
    <row r="164" spans="1:44" x14ac:dyDescent="0.25">
      <c r="A164" s="35">
        <v>8</v>
      </c>
      <c r="B164" s="83" t="s">
        <v>66</v>
      </c>
      <c r="C164" s="196" t="s">
        <v>180</v>
      </c>
      <c r="D164" s="127">
        <v>0</v>
      </c>
      <c r="E164" s="127">
        <v>0</v>
      </c>
      <c r="F164" s="179">
        <v>0</v>
      </c>
      <c r="G164" s="126">
        <v>0</v>
      </c>
      <c r="H164" s="127">
        <v>0</v>
      </c>
      <c r="I164" s="128">
        <v>0</v>
      </c>
      <c r="J164" s="186">
        <v>0</v>
      </c>
      <c r="K164" s="127">
        <v>0</v>
      </c>
      <c r="L164" s="179">
        <v>0</v>
      </c>
      <c r="M164" s="126">
        <v>0</v>
      </c>
      <c r="N164" s="127">
        <v>0</v>
      </c>
      <c r="O164" s="128">
        <v>0</v>
      </c>
      <c r="P164" s="179">
        <v>0</v>
      </c>
      <c r="Q164" s="127">
        <v>0</v>
      </c>
      <c r="R164" s="186">
        <v>0</v>
      </c>
      <c r="S164" s="185">
        <v>0</v>
      </c>
      <c r="T164" s="127">
        <v>0</v>
      </c>
      <c r="U164" s="186">
        <v>0</v>
      </c>
      <c r="V164" s="35"/>
      <c r="AP164" s="34"/>
      <c r="AQ164" s="34"/>
      <c r="AR164" s="34"/>
    </row>
    <row r="165" spans="1:44" x14ac:dyDescent="0.25">
      <c r="A165" s="35">
        <v>9</v>
      </c>
      <c r="B165" s="83" t="s">
        <v>67</v>
      </c>
      <c r="C165" s="196" t="s">
        <v>181</v>
      </c>
      <c r="D165" s="127">
        <v>0</v>
      </c>
      <c r="E165" s="127">
        <v>0</v>
      </c>
      <c r="F165" s="179">
        <v>0</v>
      </c>
      <c r="G165" s="126">
        <v>0</v>
      </c>
      <c r="H165" s="127">
        <v>0</v>
      </c>
      <c r="I165" s="128">
        <v>0</v>
      </c>
      <c r="J165" s="186">
        <v>0</v>
      </c>
      <c r="K165" s="127">
        <v>0</v>
      </c>
      <c r="L165" s="179">
        <v>0</v>
      </c>
      <c r="M165" s="126">
        <v>0</v>
      </c>
      <c r="N165" s="127">
        <v>0</v>
      </c>
      <c r="O165" s="128">
        <v>0</v>
      </c>
      <c r="P165" s="179">
        <v>0</v>
      </c>
      <c r="Q165" s="127">
        <v>0</v>
      </c>
      <c r="R165" s="186">
        <v>0</v>
      </c>
      <c r="S165" s="185">
        <v>0</v>
      </c>
      <c r="T165" s="127">
        <v>0</v>
      </c>
      <c r="U165" s="186">
        <v>0</v>
      </c>
      <c r="V165" s="35"/>
      <c r="AP165" s="34"/>
      <c r="AQ165" s="34"/>
      <c r="AR165" s="34"/>
    </row>
    <row r="166" spans="1:44" x14ac:dyDescent="0.25">
      <c r="A166" s="35">
        <v>10</v>
      </c>
      <c r="B166" s="83" t="s">
        <v>16</v>
      </c>
      <c r="C166" s="196" t="s">
        <v>178</v>
      </c>
      <c r="D166" s="127">
        <v>0</v>
      </c>
      <c r="E166" s="127">
        <v>0</v>
      </c>
      <c r="F166" s="179">
        <v>0</v>
      </c>
      <c r="G166" s="126">
        <v>0</v>
      </c>
      <c r="H166" s="127">
        <v>0</v>
      </c>
      <c r="I166" s="128">
        <v>0</v>
      </c>
      <c r="J166" s="186">
        <v>0</v>
      </c>
      <c r="K166" s="127">
        <v>0</v>
      </c>
      <c r="L166" s="179">
        <v>0</v>
      </c>
      <c r="M166" s="126">
        <v>0</v>
      </c>
      <c r="N166" s="127">
        <v>0</v>
      </c>
      <c r="O166" s="128">
        <v>0</v>
      </c>
      <c r="P166" s="179">
        <v>0</v>
      </c>
      <c r="Q166" s="127">
        <v>0</v>
      </c>
      <c r="R166" s="186">
        <v>0</v>
      </c>
      <c r="S166" s="185">
        <v>0</v>
      </c>
      <c r="T166" s="127">
        <v>0</v>
      </c>
      <c r="U166" s="186">
        <v>0</v>
      </c>
      <c r="V166" s="35"/>
      <c r="AP166" s="34"/>
      <c r="AQ166" s="34"/>
      <c r="AR166" s="34"/>
    </row>
    <row r="167" spans="1:44" ht="29.25" x14ac:dyDescent="0.25">
      <c r="A167" s="45"/>
      <c r="B167" s="153" t="s">
        <v>68</v>
      </c>
      <c r="C167" s="198"/>
      <c r="D167" s="134">
        <f t="shared" ref="D167:U167" si="42">SUM(D163,D164,D165,D166)</f>
        <v>0</v>
      </c>
      <c r="E167" s="134">
        <f t="shared" si="42"/>
        <v>0</v>
      </c>
      <c r="F167" s="137">
        <f t="shared" si="42"/>
        <v>0</v>
      </c>
      <c r="G167" s="133">
        <f t="shared" si="42"/>
        <v>0</v>
      </c>
      <c r="H167" s="134">
        <f t="shared" si="42"/>
        <v>0</v>
      </c>
      <c r="I167" s="135">
        <f t="shared" si="42"/>
        <v>0</v>
      </c>
      <c r="J167" s="136">
        <f t="shared" si="42"/>
        <v>0</v>
      </c>
      <c r="K167" s="134">
        <f t="shared" si="42"/>
        <v>0</v>
      </c>
      <c r="L167" s="137">
        <f t="shared" si="42"/>
        <v>0</v>
      </c>
      <c r="M167" s="133">
        <f t="shared" si="42"/>
        <v>0</v>
      </c>
      <c r="N167" s="134">
        <f t="shared" si="42"/>
        <v>0</v>
      </c>
      <c r="O167" s="135">
        <f t="shared" si="42"/>
        <v>0</v>
      </c>
      <c r="P167" s="137">
        <f t="shared" si="42"/>
        <v>0</v>
      </c>
      <c r="Q167" s="134">
        <f t="shared" si="42"/>
        <v>0</v>
      </c>
      <c r="R167" s="218">
        <f t="shared" si="42"/>
        <v>0</v>
      </c>
      <c r="S167" s="217">
        <f t="shared" si="42"/>
        <v>0</v>
      </c>
      <c r="T167" s="134">
        <f t="shared" si="42"/>
        <v>0</v>
      </c>
      <c r="U167" s="136">
        <f t="shared" si="42"/>
        <v>0</v>
      </c>
      <c r="V167" s="35"/>
      <c r="AP167" s="34"/>
      <c r="AQ167" s="34"/>
      <c r="AR167" s="34"/>
    </row>
    <row r="168" spans="1:44" ht="30" x14ac:dyDescent="0.25">
      <c r="A168" s="35" t="s">
        <v>84</v>
      </c>
      <c r="B168" s="83" t="s">
        <v>89</v>
      </c>
      <c r="D168" s="572"/>
      <c r="E168" s="572"/>
      <c r="F168" s="573"/>
      <c r="G168" s="571"/>
      <c r="H168" s="572"/>
      <c r="I168" s="575"/>
      <c r="J168" s="576"/>
      <c r="K168" s="572"/>
      <c r="L168" s="573"/>
      <c r="M168" s="571"/>
      <c r="N168" s="572"/>
      <c r="O168" s="575"/>
      <c r="P168" s="572"/>
      <c r="Q168" s="572"/>
      <c r="R168" s="575"/>
      <c r="S168" s="571"/>
      <c r="T168" s="572"/>
      <c r="U168" s="572"/>
      <c r="V168" s="35"/>
      <c r="AP168" s="34"/>
      <c r="AQ168" s="34"/>
      <c r="AR168" s="34"/>
    </row>
    <row r="169" spans="1:44" ht="30" x14ac:dyDescent="0.25">
      <c r="A169" s="35">
        <v>11</v>
      </c>
      <c r="B169" s="83" t="s">
        <v>191</v>
      </c>
      <c r="C169" s="196" t="s">
        <v>168</v>
      </c>
      <c r="D169" s="127">
        <v>0</v>
      </c>
      <c r="E169" s="127">
        <v>0</v>
      </c>
      <c r="F169" s="179">
        <v>0</v>
      </c>
      <c r="G169" s="126">
        <v>0</v>
      </c>
      <c r="H169" s="127">
        <v>0</v>
      </c>
      <c r="I169" s="128">
        <v>0</v>
      </c>
      <c r="J169" s="186">
        <v>0</v>
      </c>
      <c r="K169" s="127">
        <v>0</v>
      </c>
      <c r="L169" s="179">
        <v>0</v>
      </c>
      <c r="M169" s="126">
        <v>0</v>
      </c>
      <c r="N169" s="127">
        <v>0</v>
      </c>
      <c r="O169" s="128">
        <v>0</v>
      </c>
      <c r="P169" s="179">
        <v>0</v>
      </c>
      <c r="Q169" s="127">
        <v>0</v>
      </c>
      <c r="R169" s="186">
        <v>0</v>
      </c>
      <c r="S169" s="185">
        <v>0</v>
      </c>
      <c r="T169" s="127">
        <v>0</v>
      </c>
      <c r="U169" s="186">
        <v>0</v>
      </c>
      <c r="V169" s="35"/>
      <c r="AP169" s="34"/>
      <c r="AQ169" s="34"/>
      <c r="AR169" s="34"/>
    </row>
    <row r="170" spans="1:44" x14ac:dyDescent="0.25">
      <c r="A170" s="35">
        <v>12</v>
      </c>
      <c r="B170" s="83" t="s">
        <v>77</v>
      </c>
      <c r="C170" s="196" t="s">
        <v>169</v>
      </c>
      <c r="D170" s="127">
        <v>0</v>
      </c>
      <c r="E170" s="127">
        <v>0</v>
      </c>
      <c r="F170" s="179">
        <v>0</v>
      </c>
      <c r="G170" s="126">
        <v>0</v>
      </c>
      <c r="H170" s="127">
        <v>0</v>
      </c>
      <c r="I170" s="128">
        <v>0</v>
      </c>
      <c r="J170" s="186">
        <v>0</v>
      </c>
      <c r="K170" s="127">
        <v>0</v>
      </c>
      <c r="L170" s="179">
        <v>0</v>
      </c>
      <c r="M170" s="126">
        <v>0</v>
      </c>
      <c r="N170" s="127">
        <v>0</v>
      </c>
      <c r="O170" s="128">
        <v>0</v>
      </c>
      <c r="P170" s="179">
        <v>0</v>
      </c>
      <c r="Q170" s="127">
        <v>0</v>
      </c>
      <c r="R170" s="186">
        <v>0</v>
      </c>
      <c r="S170" s="185">
        <v>0</v>
      </c>
      <c r="T170" s="127">
        <v>0</v>
      </c>
      <c r="U170" s="186">
        <v>0</v>
      </c>
      <c r="V170" s="35"/>
      <c r="AP170" s="34"/>
      <c r="AQ170" s="34"/>
      <c r="AR170" s="34"/>
    </row>
    <row r="171" spans="1:44" ht="30" x14ac:dyDescent="0.25">
      <c r="A171" s="35">
        <v>13</v>
      </c>
      <c r="B171" s="83" t="s">
        <v>184</v>
      </c>
      <c r="C171" s="197" t="s">
        <v>171</v>
      </c>
      <c r="D171" s="127">
        <v>0</v>
      </c>
      <c r="E171" s="127">
        <v>0</v>
      </c>
      <c r="F171" s="179">
        <v>0</v>
      </c>
      <c r="G171" s="126">
        <v>0</v>
      </c>
      <c r="H171" s="127">
        <v>0</v>
      </c>
      <c r="I171" s="128">
        <v>0</v>
      </c>
      <c r="J171" s="186">
        <v>0</v>
      </c>
      <c r="K171" s="127">
        <v>0</v>
      </c>
      <c r="L171" s="179">
        <v>0</v>
      </c>
      <c r="M171" s="126">
        <v>0</v>
      </c>
      <c r="N171" s="127">
        <v>0</v>
      </c>
      <c r="O171" s="128">
        <v>0</v>
      </c>
      <c r="P171" s="179">
        <v>0</v>
      </c>
      <c r="Q171" s="127">
        <v>0</v>
      </c>
      <c r="R171" s="186">
        <v>0</v>
      </c>
      <c r="S171" s="185">
        <v>0</v>
      </c>
      <c r="T171" s="127">
        <v>0</v>
      </c>
      <c r="U171" s="186">
        <v>0</v>
      </c>
      <c r="V171" s="35"/>
      <c r="AP171" s="34"/>
      <c r="AQ171" s="34"/>
      <c r="AR171" s="34"/>
    </row>
    <row r="172" spans="1:44" ht="29.25" x14ac:dyDescent="0.25">
      <c r="A172" s="45"/>
      <c r="B172" s="153" t="s">
        <v>106</v>
      </c>
      <c r="C172" s="149"/>
      <c r="D172" s="134">
        <f t="shared" ref="D172:U172" si="43">SUM(D169,D170,D171)</f>
        <v>0</v>
      </c>
      <c r="E172" s="134">
        <f t="shared" si="43"/>
        <v>0</v>
      </c>
      <c r="F172" s="137">
        <f t="shared" si="43"/>
        <v>0</v>
      </c>
      <c r="G172" s="133">
        <f t="shared" si="43"/>
        <v>0</v>
      </c>
      <c r="H172" s="134">
        <f t="shared" si="43"/>
        <v>0</v>
      </c>
      <c r="I172" s="135">
        <f t="shared" si="43"/>
        <v>0</v>
      </c>
      <c r="J172" s="136">
        <f t="shared" si="43"/>
        <v>0</v>
      </c>
      <c r="K172" s="134">
        <f t="shared" si="43"/>
        <v>0</v>
      </c>
      <c r="L172" s="137">
        <f t="shared" si="43"/>
        <v>0</v>
      </c>
      <c r="M172" s="133">
        <f t="shared" si="43"/>
        <v>0</v>
      </c>
      <c r="N172" s="134">
        <f t="shared" si="43"/>
        <v>0</v>
      </c>
      <c r="O172" s="135">
        <f t="shared" si="43"/>
        <v>0</v>
      </c>
      <c r="P172" s="137">
        <f t="shared" si="43"/>
        <v>0</v>
      </c>
      <c r="Q172" s="134">
        <f t="shared" si="43"/>
        <v>0</v>
      </c>
      <c r="R172" s="218">
        <f t="shared" si="43"/>
        <v>0</v>
      </c>
      <c r="S172" s="217">
        <f t="shared" si="43"/>
        <v>0</v>
      </c>
      <c r="T172" s="134">
        <f t="shared" si="43"/>
        <v>0</v>
      </c>
      <c r="U172" s="136">
        <f t="shared" si="43"/>
        <v>0</v>
      </c>
      <c r="V172" s="35"/>
      <c r="AP172" s="34"/>
      <c r="AQ172" s="34"/>
      <c r="AR172" s="34"/>
    </row>
    <row r="173" spans="1:44" ht="30" thickBot="1" x14ac:dyDescent="0.3">
      <c r="A173" s="45"/>
      <c r="B173" s="153" t="s">
        <v>115</v>
      </c>
      <c r="C173" s="149"/>
      <c r="D173" s="134">
        <f t="shared" ref="D173:U173" si="44">SUM(D172,D167,D161)</f>
        <v>6357794</v>
      </c>
      <c r="E173" s="134">
        <f t="shared" si="44"/>
        <v>0</v>
      </c>
      <c r="F173" s="137">
        <f t="shared" si="44"/>
        <v>0</v>
      </c>
      <c r="G173" s="133">
        <f t="shared" si="44"/>
        <v>5029900</v>
      </c>
      <c r="H173" s="134">
        <f t="shared" si="44"/>
        <v>0</v>
      </c>
      <c r="I173" s="135">
        <f t="shared" si="44"/>
        <v>0</v>
      </c>
      <c r="J173" s="136">
        <f t="shared" si="44"/>
        <v>2628900</v>
      </c>
      <c r="K173" s="134">
        <f t="shared" si="44"/>
        <v>0</v>
      </c>
      <c r="L173" s="137">
        <f t="shared" si="44"/>
        <v>0</v>
      </c>
      <c r="M173" s="133">
        <f t="shared" si="44"/>
        <v>13813221.18</v>
      </c>
      <c r="N173" s="134">
        <f t="shared" si="44"/>
        <v>0</v>
      </c>
      <c r="O173" s="135">
        <f t="shared" si="44"/>
        <v>0</v>
      </c>
      <c r="P173" s="134">
        <f t="shared" si="44"/>
        <v>0</v>
      </c>
      <c r="Q173" s="134">
        <f t="shared" si="44"/>
        <v>5180950</v>
      </c>
      <c r="R173" s="135">
        <f t="shared" si="44"/>
        <v>0</v>
      </c>
      <c r="S173" s="133">
        <f t="shared" si="44"/>
        <v>0</v>
      </c>
      <c r="T173" s="134">
        <f t="shared" si="44"/>
        <v>980841</v>
      </c>
      <c r="U173" s="134">
        <f t="shared" si="44"/>
        <v>0</v>
      </c>
      <c r="V173" s="35"/>
      <c r="AP173" s="34"/>
      <c r="AQ173" s="34"/>
      <c r="AR173" s="34"/>
    </row>
    <row r="174" spans="1:44" ht="15" customHeight="1" thickBot="1" x14ac:dyDescent="0.3">
      <c r="D174" s="731" t="s">
        <v>90</v>
      </c>
      <c r="E174" s="698"/>
      <c r="F174" s="698"/>
      <c r="G174" s="698"/>
      <c r="H174" s="698"/>
      <c r="I174" s="698"/>
      <c r="J174" s="698"/>
      <c r="K174" s="698"/>
      <c r="L174" s="698"/>
      <c r="M174" s="698"/>
      <c r="N174" s="698"/>
      <c r="O174" s="698"/>
      <c r="P174" s="698"/>
      <c r="Q174" s="698"/>
      <c r="R174" s="698"/>
      <c r="S174" s="698"/>
      <c r="T174" s="698"/>
      <c r="U174" s="732"/>
      <c r="V174" s="35"/>
    </row>
    <row r="175" spans="1:44" ht="60" customHeight="1" x14ac:dyDescent="0.25">
      <c r="A175" s="156"/>
      <c r="B175" s="153"/>
      <c r="C175" s="194" t="s">
        <v>334</v>
      </c>
      <c r="D175" s="624" t="s">
        <v>282</v>
      </c>
      <c r="E175" s="706"/>
      <c r="F175" s="707"/>
      <c r="G175" s="712" t="s">
        <v>303</v>
      </c>
      <c r="H175" s="706"/>
      <c r="I175" s="707"/>
      <c r="J175" s="712" t="s">
        <v>304</v>
      </c>
      <c r="K175" s="706"/>
      <c r="L175" s="706"/>
      <c r="M175" s="712" t="s">
        <v>262</v>
      </c>
      <c r="N175" s="706"/>
      <c r="O175" s="706"/>
      <c r="P175" s="712" t="s">
        <v>305</v>
      </c>
      <c r="Q175" s="706"/>
      <c r="R175" s="706"/>
      <c r="S175" s="712" t="s">
        <v>264</v>
      </c>
      <c r="T175" s="706"/>
      <c r="U175" s="622"/>
      <c r="V175" s="35"/>
      <c r="AP175" s="34"/>
      <c r="AQ175" s="34"/>
      <c r="AR175" s="34"/>
    </row>
    <row r="176" spans="1:44" ht="84" customHeight="1" x14ac:dyDescent="0.25">
      <c r="A176" s="156"/>
      <c r="B176" s="153"/>
      <c r="C176" s="195" t="s">
        <v>124</v>
      </c>
      <c r="D176" s="617" t="s">
        <v>345</v>
      </c>
      <c r="E176" s="598"/>
      <c r="F176" s="649"/>
      <c r="G176" s="617" t="s">
        <v>388</v>
      </c>
      <c r="H176" s="598"/>
      <c r="I176" s="649"/>
      <c r="J176" s="617" t="s">
        <v>389</v>
      </c>
      <c r="K176" s="598"/>
      <c r="L176" s="649"/>
      <c r="M176" s="617" t="s">
        <v>371</v>
      </c>
      <c r="N176" s="598"/>
      <c r="O176" s="649"/>
      <c r="P176" s="617" t="s">
        <v>390</v>
      </c>
      <c r="Q176" s="598"/>
      <c r="R176" s="649"/>
      <c r="S176" s="599" t="s">
        <v>350</v>
      </c>
      <c r="T176" s="598"/>
      <c r="U176" s="650"/>
      <c r="V176" s="35"/>
      <c r="AP176" s="250"/>
      <c r="AQ176" s="34"/>
    </row>
    <row r="177" spans="1:44" ht="91.5" customHeight="1" x14ac:dyDescent="0.25">
      <c r="A177" s="148" t="s">
        <v>40</v>
      </c>
      <c r="B177" s="149" t="s">
        <v>124</v>
      </c>
      <c r="C177" s="194" t="s">
        <v>142</v>
      </c>
      <c r="D177" s="233" t="s">
        <v>159</v>
      </c>
      <c r="E177" s="234" t="s">
        <v>160</v>
      </c>
      <c r="F177" s="242" t="s">
        <v>161</v>
      </c>
      <c r="G177" s="243" t="s">
        <v>159</v>
      </c>
      <c r="H177" s="244" t="s">
        <v>160</v>
      </c>
      <c r="I177" s="245" t="s">
        <v>161</v>
      </c>
      <c r="J177" s="235" t="s">
        <v>159</v>
      </c>
      <c r="K177" s="233" t="s">
        <v>160</v>
      </c>
      <c r="L177" s="236" t="s">
        <v>161</v>
      </c>
      <c r="M177" s="232" t="s">
        <v>159</v>
      </c>
      <c r="N177" s="233" t="s">
        <v>160</v>
      </c>
      <c r="O177" s="234" t="s">
        <v>161</v>
      </c>
      <c r="P177" s="235" t="s">
        <v>159</v>
      </c>
      <c r="Q177" s="233" t="s">
        <v>160</v>
      </c>
      <c r="R177" s="236" t="s">
        <v>161</v>
      </c>
      <c r="S177" s="232" t="s">
        <v>159</v>
      </c>
      <c r="T177" s="233" t="s">
        <v>160</v>
      </c>
      <c r="U177" s="233" t="s">
        <v>161</v>
      </c>
      <c r="V177" s="35"/>
      <c r="AP177" s="34"/>
      <c r="AQ177" s="34"/>
      <c r="AR177" s="34"/>
    </row>
    <row r="178" spans="1:44" ht="30" x14ac:dyDescent="0.25">
      <c r="A178" s="35" t="s">
        <v>54</v>
      </c>
      <c r="B178" s="83" t="s">
        <v>56</v>
      </c>
      <c r="D178" s="251"/>
      <c r="E178" s="213"/>
      <c r="F178" s="214"/>
      <c r="G178" s="715"/>
      <c r="H178" s="713"/>
      <c r="I178" s="714"/>
      <c r="J178" s="730"/>
      <c r="K178" s="730"/>
      <c r="L178" s="730"/>
      <c r="M178" s="715"/>
      <c r="N178" s="713"/>
      <c r="O178" s="714"/>
      <c r="P178" s="715"/>
      <c r="Q178" s="713"/>
      <c r="R178" s="714"/>
      <c r="S178" s="715"/>
      <c r="T178" s="713"/>
      <c r="U178" s="713"/>
      <c r="V178" s="35"/>
      <c r="AP178" s="34"/>
      <c r="AQ178" s="34"/>
      <c r="AR178" s="34"/>
    </row>
    <row r="179" spans="1:44" x14ac:dyDescent="0.25">
      <c r="A179" s="35">
        <v>1</v>
      </c>
      <c r="B179" s="83" t="s">
        <v>2</v>
      </c>
      <c r="C179" s="196" t="s">
        <v>172</v>
      </c>
      <c r="D179" s="179">
        <v>0</v>
      </c>
      <c r="E179" s="127">
        <v>0</v>
      </c>
      <c r="F179" s="215">
        <v>0</v>
      </c>
      <c r="G179" s="185">
        <v>0</v>
      </c>
      <c r="H179" s="127">
        <v>0</v>
      </c>
      <c r="I179" s="186">
        <v>0</v>
      </c>
      <c r="J179" s="185">
        <v>0</v>
      </c>
      <c r="K179" s="127">
        <v>0</v>
      </c>
      <c r="L179" s="186">
        <v>0</v>
      </c>
      <c r="M179" s="185">
        <v>1900000</v>
      </c>
      <c r="N179" s="127">
        <v>0</v>
      </c>
      <c r="O179" s="186">
        <v>0</v>
      </c>
      <c r="P179" s="185">
        <v>1900000</v>
      </c>
      <c r="Q179" s="127">
        <v>0</v>
      </c>
      <c r="R179" s="186">
        <v>0</v>
      </c>
      <c r="S179" s="185">
        <v>0</v>
      </c>
      <c r="T179" s="127">
        <v>0</v>
      </c>
      <c r="U179" s="186">
        <v>0</v>
      </c>
      <c r="V179" s="35"/>
      <c r="AP179" s="34"/>
      <c r="AQ179" s="34"/>
      <c r="AR179" s="34"/>
    </row>
    <row r="180" spans="1:44" ht="30" x14ac:dyDescent="0.25">
      <c r="A180" s="35">
        <v>2</v>
      </c>
      <c r="B180" s="83" t="s">
        <v>58</v>
      </c>
      <c r="C180" s="196" t="s">
        <v>173</v>
      </c>
      <c r="D180" s="179">
        <v>0</v>
      </c>
      <c r="E180" s="127">
        <v>0</v>
      </c>
      <c r="F180" s="215">
        <v>0</v>
      </c>
      <c r="G180" s="185">
        <v>0</v>
      </c>
      <c r="H180" s="127">
        <v>0</v>
      </c>
      <c r="I180" s="186">
        <v>0</v>
      </c>
      <c r="J180" s="185">
        <v>0</v>
      </c>
      <c r="K180" s="127">
        <v>0</v>
      </c>
      <c r="L180" s="186">
        <v>0</v>
      </c>
      <c r="M180" s="185">
        <v>424450</v>
      </c>
      <c r="N180" s="127">
        <v>0</v>
      </c>
      <c r="O180" s="186">
        <v>0</v>
      </c>
      <c r="P180" s="185">
        <v>424450</v>
      </c>
      <c r="Q180" s="127">
        <v>0</v>
      </c>
      <c r="R180" s="186">
        <v>0</v>
      </c>
      <c r="S180" s="185">
        <v>0</v>
      </c>
      <c r="T180" s="127">
        <v>0</v>
      </c>
      <c r="U180" s="186">
        <v>0</v>
      </c>
      <c r="V180" s="35"/>
      <c r="AP180" s="34"/>
      <c r="AQ180" s="34"/>
      <c r="AR180" s="34"/>
    </row>
    <row r="181" spans="1:44" x14ac:dyDescent="0.25">
      <c r="A181" s="35">
        <v>3</v>
      </c>
      <c r="B181" s="83" t="s">
        <v>3</v>
      </c>
      <c r="C181" s="196" t="s">
        <v>175</v>
      </c>
      <c r="D181" s="179">
        <v>1143000</v>
      </c>
      <c r="E181" s="127">
        <v>0</v>
      </c>
      <c r="F181" s="215">
        <v>0</v>
      </c>
      <c r="G181" s="185">
        <v>1000000</v>
      </c>
      <c r="H181" s="127">
        <v>0</v>
      </c>
      <c r="I181" s="186">
        <v>0</v>
      </c>
      <c r="J181" s="185">
        <v>3365500</v>
      </c>
      <c r="K181" s="127">
        <v>0</v>
      </c>
      <c r="L181" s="186">
        <v>0</v>
      </c>
      <c r="M181" s="185">
        <v>5124450</v>
      </c>
      <c r="N181" s="127">
        <v>0</v>
      </c>
      <c r="O181" s="186">
        <v>0</v>
      </c>
      <c r="P181" s="185">
        <v>6697500</v>
      </c>
      <c r="Q181" s="127">
        <v>0</v>
      </c>
      <c r="R181" s="186">
        <v>0</v>
      </c>
      <c r="S181" s="185">
        <v>604200</v>
      </c>
      <c r="T181" s="127">
        <v>0</v>
      </c>
      <c r="U181" s="186">
        <v>0</v>
      </c>
      <c r="V181" s="35"/>
      <c r="AP181" s="34"/>
      <c r="AQ181" s="34"/>
      <c r="AR181" s="34"/>
    </row>
    <row r="182" spans="1:44" x14ac:dyDescent="0.25">
      <c r="A182" s="35">
        <v>4</v>
      </c>
      <c r="B182" s="83" t="s">
        <v>52</v>
      </c>
      <c r="C182" s="196" t="s">
        <v>176</v>
      </c>
      <c r="D182" s="179">
        <v>0</v>
      </c>
      <c r="E182" s="127">
        <v>0</v>
      </c>
      <c r="F182" s="215">
        <v>0</v>
      </c>
      <c r="G182" s="185">
        <v>0</v>
      </c>
      <c r="H182" s="127">
        <v>0</v>
      </c>
      <c r="I182" s="186">
        <v>0</v>
      </c>
      <c r="J182" s="185">
        <v>0</v>
      </c>
      <c r="K182" s="127">
        <v>0</v>
      </c>
      <c r="L182" s="186">
        <v>0</v>
      </c>
      <c r="M182" s="185">
        <v>0</v>
      </c>
      <c r="N182" s="127">
        <v>0</v>
      </c>
      <c r="O182" s="186">
        <v>0</v>
      </c>
      <c r="P182" s="185">
        <v>0</v>
      </c>
      <c r="Q182" s="127">
        <v>0</v>
      </c>
      <c r="R182" s="186">
        <v>0</v>
      </c>
      <c r="S182" s="185">
        <v>0</v>
      </c>
      <c r="T182" s="127">
        <v>0</v>
      </c>
      <c r="U182" s="186">
        <v>0</v>
      </c>
      <c r="V182" s="35"/>
      <c r="AP182" s="34"/>
      <c r="AQ182" s="34"/>
      <c r="AR182" s="34"/>
    </row>
    <row r="183" spans="1:44" x14ac:dyDescent="0.25">
      <c r="A183" s="35">
        <v>5</v>
      </c>
      <c r="B183" s="83" t="s">
        <v>59</v>
      </c>
      <c r="C183" s="196" t="s">
        <v>177</v>
      </c>
      <c r="D183" s="179">
        <v>0</v>
      </c>
      <c r="E183" s="127">
        <v>0</v>
      </c>
      <c r="F183" s="215">
        <v>0</v>
      </c>
      <c r="G183" s="185">
        <v>0</v>
      </c>
      <c r="H183" s="127">
        <v>0</v>
      </c>
      <c r="I183" s="186">
        <v>0</v>
      </c>
      <c r="J183" s="185">
        <v>0</v>
      </c>
      <c r="K183" s="127">
        <v>0</v>
      </c>
      <c r="L183" s="186">
        <v>0</v>
      </c>
      <c r="M183" s="185">
        <v>0</v>
      </c>
      <c r="N183" s="127">
        <v>0</v>
      </c>
      <c r="O183" s="186">
        <v>0</v>
      </c>
      <c r="P183" s="185">
        <v>0</v>
      </c>
      <c r="Q183" s="127">
        <v>0</v>
      </c>
      <c r="R183" s="186">
        <v>0</v>
      </c>
      <c r="S183" s="185">
        <v>0</v>
      </c>
      <c r="T183" s="127">
        <v>0</v>
      </c>
      <c r="U183" s="186">
        <v>0</v>
      </c>
      <c r="V183" s="35"/>
      <c r="AP183" s="34"/>
      <c r="AQ183" s="34"/>
      <c r="AR183" s="34"/>
    </row>
    <row r="184" spans="1:44" x14ac:dyDescent="0.25">
      <c r="A184" s="35">
        <v>6</v>
      </c>
      <c r="B184" s="83" t="s">
        <v>110</v>
      </c>
      <c r="C184" s="197" t="s">
        <v>178</v>
      </c>
      <c r="D184" s="179">
        <v>0</v>
      </c>
      <c r="E184" s="127">
        <v>0</v>
      </c>
      <c r="F184" s="215">
        <v>0</v>
      </c>
      <c r="G184" s="185">
        <v>0</v>
      </c>
      <c r="H184" s="127">
        <v>0</v>
      </c>
      <c r="I184" s="216">
        <v>0</v>
      </c>
      <c r="J184" s="185">
        <v>0</v>
      </c>
      <c r="K184" s="127">
        <v>0</v>
      </c>
      <c r="L184" s="216">
        <v>0</v>
      </c>
      <c r="M184" s="185">
        <v>0</v>
      </c>
      <c r="N184" s="127">
        <v>0</v>
      </c>
      <c r="O184" s="216">
        <v>0</v>
      </c>
      <c r="P184" s="185">
        <v>0</v>
      </c>
      <c r="Q184" s="127">
        <v>0</v>
      </c>
      <c r="R184" s="216">
        <v>0</v>
      </c>
      <c r="S184" s="185">
        <v>0</v>
      </c>
      <c r="T184" s="127">
        <v>0</v>
      </c>
      <c r="U184" s="186">
        <v>0</v>
      </c>
      <c r="V184" s="35"/>
      <c r="AP184" s="34"/>
      <c r="AQ184" s="34"/>
      <c r="AR184" s="34"/>
    </row>
    <row r="185" spans="1:44" x14ac:dyDescent="0.25">
      <c r="A185" s="45"/>
      <c r="B185" s="153" t="s">
        <v>60</v>
      </c>
      <c r="C185" s="198"/>
      <c r="D185" s="137">
        <f t="shared" ref="D185:U185" si="45">SUM(D179:D183)</f>
        <v>1143000</v>
      </c>
      <c r="E185" s="134">
        <f t="shared" si="45"/>
        <v>0</v>
      </c>
      <c r="F185" s="218">
        <f t="shared" si="45"/>
        <v>0</v>
      </c>
      <c r="G185" s="217">
        <f t="shared" si="45"/>
        <v>1000000</v>
      </c>
      <c r="H185" s="134">
        <f t="shared" si="45"/>
        <v>0</v>
      </c>
      <c r="I185" s="136">
        <f t="shared" si="45"/>
        <v>0</v>
      </c>
      <c r="J185" s="217">
        <f t="shared" si="45"/>
        <v>3365500</v>
      </c>
      <c r="K185" s="134">
        <f t="shared" si="45"/>
        <v>0</v>
      </c>
      <c r="L185" s="136">
        <f t="shared" si="45"/>
        <v>0</v>
      </c>
      <c r="M185" s="217">
        <f t="shared" si="45"/>
        <v>7448900</v>
      </c>
      <c r="N185" s="134">
        <f t="shared" si="45"/>
        <v>0</v>
      </c>
      <c r="O185" s="136">
        <f t="shared" si="45"/>
        <v>0</v>
      </c>
      <c r="P185" s="217">
        <f t="shared" si="45"/>
        <v>9021950</v>
      </c>
      <c r="Q185" s="134">
        <f t="shared" si="45"/>
        <v>0</v>
      </c>
      <c r="R185" s="136">
        <f t="shared" si="45"/>
        <v>0</v>
      </c>
      <c r="S185" s="217">
        <f t="shared" si="45"/>
        <v>604200</v>
      </c>
      <c r="T185" s="134">
        <f t="shared" si="45"/>
        <v>0</v>
      </c>
      <c r="U185" s="136">
        <f t="shared" si="45"/>
        <v>0</v>
      </c>
      <c r="V185" s="35"/>
      <c r="AP185" s="34"/>
      <c r="AQ185" s="34"/>
      <c r="AR185" s="34"/>
    </row>
    <row r="186" spans="1:44" ht="30" x14ac:dyDescent="0.25">
      <c r="A186" s="35" t="s">
        <v>83</v>
      </c>
      <c r="B186" s="83" t="s">
        <v>63</v>
      </c>
      <c r="C186" s="196"/>
      <c r="D186" s="572"/>
      <c r="E186" s="572"/>
      <c r="F186" s="575"/>
      <c r="G186" s="571"/>
      <c r="H186" s="572"/>
      <c r="I186" s="575"/>
      <c r="J186" s="571"/>
      <c r="K186" s="572"/>
      <c r="L186" s="575"/>
      <c r="M186" s="571"/>
      <c r="N186" s="572"/>
      <c r="O186" s="575"/>
      <c r="P186" s="571"/>
      <c r="Q186" s="572"/>
      <c r="R186" s="575"/>
      <c r="S186" s="571"/>
      <c r="T186" s="572"/>
      <c r="U186" s="572"/>
      <c r="V186" s="35"/>
      <c r="AP186" s="34"/>
      <c r="AQ186" s="34"/>
      <c r="AR186" s="34"/>
    </row>
    <row r="187" spans="1:44" x14ac:dyDescent="0.25">
      <c r="A187" s="35">
        <v>7</v>
      </c>
      <c r="B187" s="83" t="s">
        <v>65</v>
      </c>
      <c r="C187" s="196" t="s">
        <v>179</v>
      </c>
      <c r="D187" s="179">
        <v>0</v>
      </c>
      <c r="E187" s="127">
        <v>0</v>
      </c>
      <c r="F187" s="215">
        <v>0</v>
      </c>
      <c r="G187" s="185">
        <v>0</v>
      </c>
      <c r="H187" s="127">
        <v>0</v>
      </c>
      <c r="I187" s="186">
        <v>0</v>
      </c>
      <c r="J187" s="185">
        <v>0</v>
      </c>
      <c r="K187" s="127">
        <v>0</v>
      </c>
      <c r="L187" s="186">
        <v>0</v>
      </c>
      <c r="M187" s="185">
        <v>0</v>
      </c>
      <c r="N187" s="127">
        <v>0</v>
      </c>
      <c r="O187" s="186">
        <v>0</v>
      </c>
      <c r="P187" s="185">
        <v>0</v>
      </c>
      <c r="Q187" s="127">
        <v>0</v>
      </c>
      <c r="R187" s="186">
        <v>0</v>
      </c>
      <c r="S187" s="185">
        <v>0</v>
      </c>
      <c r="T187" s="127">
        <v>0</v>
      </c>
      <c r="U187" s="186">
        <v>0</v>
      </c>
      <c r="V187" s="35"/>
      <c r="AP187" s="34"/>
      <c r="AQ187" s="34"/>
      <c r="AR187" s="34"/>
    </row>
    <row r="188" spans="1:44" x14ac:dyDescent="0.25">
      <c r="A188" s="35">
        <v>8</v>
      </c>
      <c r="B188" s="83" t="s">
        <v>66</v>
      </c>
      <c r="C188" s="196" t="s">
        <v>180</v>
      </c>
      <c r="D188" s="179">
        <v>0</v>
      </c>
      <c r="E188" s="127">
        <v>0</v>
      </c>
      <c r="F188" s="215">
        <v>0</v>
      </c>
      <c r="G188" s="185">
        <v>0</v>
      </c>
      <c r="H188" s="127">
        <v>0</v>
      </c>
      <c r="I188" s="186">
        <v>0</v>
      </c>
      <c r="J188" s="185">
        <v>0</v>
      </c>
      <c r="K188" s="127">
        <v>0</v>
      </c>
      <c r="L188" s="186">
        <v>0</v>
      </c>
      <c r="M188" s="185">
        <v>0</v>
      </c>
      <c r="N188" s="127">
        <v>0</v>
      </c>
      <c r="O188" s="186">
        <v>0</v>
      </c>
      <c r="P188" s="185">
        <v>0</v>
      </c>
      <c r="Q188" s="127">
        <v>0</v>
      </c>
      <c r="R188" s="186">
        <v>0</v>
      </c>
      <c r="S188" s="185">
        <v>0</v>
      </c>
      <c r="T188" s="127">
        <v>0</v>
      </c>
      <c r="U188" s="186">
        <v>0</v>
      </c>
      <c r="V188" s="35"/>
      <c r="AP188" s="34"/>
      <c r="AQ188" s="34"/>
      <c r="AR188" s="34"/>
    </row>
    <row r="189" spans="1:44" x14ac:dyDescent="0.25">
      <c r="A189" s="35">
        <v>9</v>
      </c>
      <c r="B189" s="83" t="s">
        <v>67</v>
      </c>
      <c r="C189" s="196" t="s">
        <v>181</v>
      </c>
      <c r="D189" s="179">
        <v>0</v>
      </c>
      <c r="E189" s="127">
        <v>0</v>
      </c>
      <c r="F189" s="215">
        <v>0</v>
      </c>
      <c r="G189" s="185">
        <v>0</v>
      </c>
      <c r="H189" s="127">
        <v>0</v>
      </c>
      <c r="I189" s="186">
        <v>0</v>
      </c>
      <c r="J189" s="185">
        <v>0</v>
      </c>
      <c r="K189" s="127">
        <v>0</v>
      </c>
      <c r="L189" s="186">
        <v>0</v>
      </c>
      <c r="M189" s="185">
        <v>0</v>
      </c>
      <c r="N189" s="127">
        <v>0</v>
      </c>
      <c r="O189" s="186">
        <v>0</v>
      </c>
      <c r="P189" s="185">
        <v>0</v>
      </c>
      <c r="Q189" s="127">
        <v>0</v>
      </c>
      <c r="R189" s="186">
        <v>0</v>
      </c>
      <c r="S189" s="185">
        <v>0</v>
      </c>
      <c r="T189" s="127">
        <v>0</v>
      </c>
      <c r="U189" s="186">
        <v>0</v>
      </c>
      <c r="V189" s="35"/>
      <c r="AP189" s="34"/>
      <c r="AQ189" s="34"/>
      <c r="AR189" s="34"/>
    </row>
    <row r="190" spans="1:44" x14ac:dyDescent="0.25">
      <c r="A190" s="35">
        <v>10</v>
      </c>
      <c r="B190" s="83" t="s">
        <v>16</v>
      </c>
      <c r="C190" s="196" t="s">
        <v>178</v>
      </c>
      <c r="D190" s="179">
        <v>0</v>
      </c>
      <c r="E190" s="127">
        <v>0</v>
      </c>
      <c r="F190" s="215">
        <v>0</v>
      </c>
      <c r="G190" s="185">
        <v>0</v>
      </c>
      <c r="H190" s="127">
        <v>0</v>
      </c>
      <c r="I190" s="186">
        <v>0</v>
      </c>
      <c r="J190" s="185">
        <v>0</v>
      </c>
      <c r="K190" s="127">
        <v>0</v>
      </c>
      <c r="L190" s="186">
        <v>0</v>
      </c>
      <c r="M190" s="185">
        <v>0</v>
      </c>
      <c r="N190" s="127">
        <v>0</v>
      </c>
      <c r="O190" s="186">
        <v>0</v>
      </c>
      <c r="P190" s="185">
        <v>0</v>
      </c>
      <c r="Q190" s="127">
        <v>0</v>
      </c>
      <c r="R190" s="186">
        <v>0</v>
      </c>
      <c r="S190" s="185">
        <v>0</v>
      </c>
      <c r="T190" s="127">
        <v>0</v>
      </c>
      <c r="U190" s="186">
        <v>0</v>
      </c>
      <c r="V190" s="35"/>
      <c r="AP190" s="34"/>
      <c r="AQ190" s="34"/>
      <c r="AR190" s="34"/>
    </row>
    <row r="191" spans="1:44" ht="29.25" x14ac:dyDescent="0.25">
      <c r="A191" s="45"/>
      <c r="B191" s="153" t="s">
        <v>68</v>
      </c>
      <c r="C191" s="198"/>
      <c r="D191" s="137">
        <f t="shared" ref="D191:U191" si="46">SUM(D187,D188,D189,D190)</f>
        <v>0</v>
      </c>
      <c r="E191" s="134">
        <f t="shared" si="46"/>
        <v>0</v>
      </c>
      <c r="F191" s="218">
        <f t="shared" si="46"/>
        <v>0</v>
      </c>
      <c r="G191" s="217">
        <f t="shared" si="46"/>
        <v>0</v>
      </c>
      <c r="H191" s="134">
        <f t="shared" si="46"/>
        <v>0</v>
      </c>
      <c r="I191" s="218">
        <f t="shared" si="46"/>
        <v>0</v>
      </c>
      <c r="J191" s="217">
        <f t="shared" si="46"/>
        <v>0</v>
      </c>
      <c r="K191" s="134">
        <f t="shared" si="46"/>
        <v>0</v>
      </c>
      <c r="L191" s="218">
        <f t="shared" si="46"/>
        <v>0</v>
      </c>
      <c r="M191" s="217">
        <f t="shared" si="46"/>
        <v>0</v>
      </c>
      <c r="N191" s="134">
        <f t="shared" si="46"/>
        <v>0</v>
      </c>
      <c r="O191" s="218">
        <f t="shared" si="46"/>
        <v>0</v>
      </c>
      <c r="P191" s="217">
        <f t="shared" si="46"/>
        <v>0</v>
      </c>
      <c r="Q191" s="134">
        <f t="shared" si="46"/>
        <v>0</v>
      </c>
      <c r="R191" s="218">
        <f t="shared" si="46"/>
        <v>0</v>
      </c>
      <c r="S191" s="217">
        <f t="shared" si="46"/>
        <v>0</v>
      </c>
      <c r="T191" s="134">
        <f t="shared" si="46"/>
        <v>0</v>
      </c>
      <c r="U191" s="136">
        <f t="shared" si="46"/>
        <v>0</v>
      </c>
      <c r="V191" s="35"/>
      <c r="AP191" s="34"/>
      <c r="AQ191" s="34"/>
      <c r="AR191" s="34"/>
    </row>
    <row r="192" spans="1:44" ht="30" x14ac:dyDescent="0.25">
      <c r="A192" s="35" t="s">
        <v>84</v>
      </c>
      <c r="B192" s="83" t="s">
        <v>89</v>
      </c>
      <c r="D192" s="572"/>
      <c r="E192" s="572"/>
      <c r="F192" s="575"/>
      <c r="G192" s="571"/>
      <c r="H192" s="572"/>
      <c r="I192" s="575"/>
      <c r="J192" s="571"/>
      <c r="K192" s="572"/>
      <c r="L192" s="575"/>
      <c r="M192" s="571"/>
      <c r="N192" s="572"/>
      <c r="O192" s="575"/>
      <c r="P192" s="571"/>
      <c r="Q192" s="572"/>
      <c r="R192" s="575"/>
      <c r="S192" s="571"/>
      <c r="T192" s="572"/>
      <c r="U192" s="572"/>
      <c r="V192" s="35"/>
      <c r="AP192" s="34"/>
      <c r="AQ192" s="34"/>
      <c r="AR192" s="34"/>
    </row>
    <row r="193" spans="1:44" ht="30" x14ac:dyDescent="0.25">
      <c r="A193" s="35">
        <v>11</v>
      </c>
      <c r="B193" s="83" t="s">
        <v>191</v>
      </c>
      <c r="C193" s="196" t="s">
        <v>168</v>
      </c>
      <c r="D193" s="179">
        <v>0</v>
      </c>
      <c r="E193" s="127">
        <v>0</v>
      </c>
      <c r="F193" s="215">
        <v>0</v>
      </c>
      <c r="G193" s="185">
        <v>0</v>
      </c>
      <c r="H193" s="127">
        <v>0</v>
      </c>
      <c r="I193" s="186">
        <v>0</v>
      </c>
      <c r="J193" s="185">
        <v>0</v>
      </c>
      <c r="K193" s="127">
        <v>0</v>
      </c>
      <c r="L193" s="186">
        <v>0</v>
      </c>
      <c r="M193" s="185">
        <v>0</v>
      </c>
      <c r="N193" s="127">
        <v>0</v>
      </c>
      <c r="O193" s="186">
        <v>0</v>
      </c>
      <c r="P193" s="185">
        <v>0</v>
      </c>
      <c r="Q193" s="127">
        <v>0</v>
      </c>
      <c r="R193" s="186">
        <v>0</v>
      </c>
      <c r="S193" s="185">
        <v>0</v>
      </c>
      <c r="T193" s="127">
        <v>0</v>
      </c>
      <c r="U193" s="186">
        <v>0</v>
      </c>
      <c r="V193" s="35"/>
      <c r="AP193" s="34"/>
      <c r="AQ193" s="34"/>
      <c r="AR193" s="34"/>
    </row>
    <row r="194" spans="1:44" x14ac:dyDescent="0.25">
      <c r="A194" s="35">
        <v>12</v>
      </c>
      <c r="B194" s="83" t="s">
        <v>77</v>
      </c>
      <c r="C194" s="196" t="s">
        <v>169</v>
      </c>
      <c r="D194" s="179">
        <v>0</v>
      </c>
      <c r="E194" s="127">
        <v>0</v>
      </c>
      <c r="F194" s="215">
        <v>0</v>
      </c>
      <c r="G194" s="185">
        <v>0</v>
      </c>
      <c r="H194" s="127">
        <v>0</v>
      </c>
      <c r="I194" s="186">
        <v>0</v>
      </c>
      <c r="J194" s="185">
        <v>0</v>
      </c>
      <c r="K194" s="127">
        <v>0</v>
      </c>
      <c r="L194" s="186">
        <v>0</v>
      </c>
      <c r="M194" s="185">
        <v>0</v>
      </c>
      <c r="N194" s="127">
        <v>0</v>
      </c>
      <c r="O194" s="186">
        <v>0</v>
      </c>
      <c r="P194" s="185">
        <v>0</v>
      </c>
      <c r="Q194" s="127">
        <v>0</v>
      </c>
      <c r="R194" s="186">
        <v>0</v>
      </c>
      <c r="S194" s="185">
        <v>0</v>
      </c>
      <c r="T194" s="127">
        <v>0</v>
      </c>
      <c r="U194" s="186">
        <v>0</v>
      </c>
      <c r="V194" s="35"/>
      <c r="AP194" s="34"/>
      <c r="AQ194" s="34"/>
      <c r="AR194" s="34"/>
    </row>
    <row r="195" spans="1:44" ht="30" x14ac:dyDescent="0.25">
      <c r="A195" s="35">
        <v>13</v>
      </c>
      <c r="B195" s="83" t="s">
        <v>184</v>
      </c>
      <c r="C195" s="197" t="s">
        <v>171</v>
      </c>
      <c r="D195" s="179">
        <v>0</v>
      </c>
      <c r="E195" s="127">
        <v>0</v>
      </c>
      <c r="F195" s="215">
        <v>0</v>
      </c>
      <c r="G195" s="185">
        <v>0</v>
      </c>
      <c r="H195" s="127">
        <v>0</v>
      </c>
      <c r="I195" s="186">
        <v>0</v>
      </c>
      <c r="J195" s="185">
        <v>0</v>
      </c>
      <c r="K195" s="127">
        <v>0</v>
      </c>
      <c r="L195" s="186">
        <v>0</v>
      </c>
      <c r="M195" s="185">
        <v>0</v>
      </c>
      <c r="N195" s="127">
        <v>0</v>
      </c>
      <c r="O195" s="186">
        <v>0</v>
      </c>
      <c r="P195" s="185">
        <v>0</v>
      </c>
      <c r="Q195" s="127">
        <v>0</v>
      </c>
      <c r="R195" s="186">
        <v>0</v>
      </c>
      <c r="S195" s="185">
        <v>0</v>
      </c>
      <c r="T195" s="127">
        <v>0</v>
      </c>
      <c r="U195" s="186">
        <v>0</v>
      </c>
      <c r="V195" s="35"/>
      <c r="AP195" s="34"/>
      <c r="AQ195" s="34"/>
      <c r="AR195" s="34"/>
    </row>
    <row r="196" spans="1:44" ht="29.25" x14ac:dyDescent="0.25">
      <c r="A196" s="45"/>
      <c r="B196" s="153" t="s">
        <v>106</v>
      </c>
      <c r="C196" s="149"/>
      <c r="D196" s="137">
        <f t="shared" ref="D196:U196" si="47">SUM(D193,D194,D195)</f>
        <v>0</v>
      </c>
      <c r="E196" s="134">
        <f t="shared" si="47"/>
        <v>0</v>
      </c>
      <c r="F196" s="218">
        <f t="shared" si="47"/>
        <v>0</v>
      </c>
      <c r="G196" s="217">
        <f t="shared" si="47"/>
        <v>0</v>
      </c>
      <c r="H196" s="134">
        <f t="shared" si="47"/>
        <v>0</v>
      </c>
      <c r="I196" s="218">
        <f t="shared" si="47"/>
        <v>0</v>
      </c>
      <c r="J196" s="217">
        <f t="shared" si="47"/>
        <v>0</v>
      </c>
      <c r="K196" s="134">
        <f t="shared" si="47"/>
        <v>0</v>
      </c>
      <c r="L196" s="218">
        <f t="shared" si="47"/>
        <v>0</v>
      </c>
      <c r="M196" s="217">
        <f t="shared" si="47"/>
        <v>0</v>
      </c>
      <c r="N196" s="134">
        <f t="shared" si="47"/>
        <v>0</v>
      </c>
      <c r="O196" s="218">
        <f t="shared" si="47"/>
        <v>0</v>
      </c>
      <c r="P196" s="217">
        <f t="shared" si="47"/>
        <v>0</v>
      </c>
      <c r="Q196" s="134">
        <f t="shared" si="47"/>
        <v>0</v>
      </c>
      <c r="R196" s="218">
        <f t="shared" si="47"/>
        <v>0</v>
      </c>
      <c r="S196" s="217">
        <f t="shared" si="47"/>
        <v>0</v>
      </c>
      <c r="T196" s="134">
        <f t="shared" si="47"/>
        <v>0</v>
      </c>
      <c r="U196" s="136">
        <f t="shared" si="47"/>
        <v>0</v>
      </c>
      <c r="V196" s="35"/>
      <c r="AP196" s="34"/>
      <c r="AQ196" s="34"/>
      <c r="AR196" s="34"/>
    </row>
    <row r="197" spans="1:44" ht="29.25" x14ac:dyDescent="0.25">
      <c r="A197" s="45"/>
      <c r="B197" s="153" t="s">
        <v>115</v>
      </c>
      <c r="C197" s="149"/>
      <c r="D197" s="134">
        <f t="shared" ref="D197:U197" si="48">SUM(D196,D191,D185)</f>
        <v>1143000</v>
      </c>
      <c r="E197" s="134">
        <f t="shared" si="48"/>
        <v>0</v>
      </c>
      <c r="F197" s="135">
        <f t="shared" si="48"/>
        <v>0</v>
      </c>
      <c r="G197" s="133">
        <f t="shared" si="48"/>
        <v>1000000</v>
      </c>
      <c r="H197" s="134">
        <f t="shared" si="48"/>
        <v>0</v>
      </c>
      <c r="I197" s="135">
        <f t="shared" si="48"/>
        <v>0</v>
      </c>
      <c r="J197" s="133">
        <f t="shared" si="48"/>
        <v>3365500</v>
      </c>
      <c r="K197" s="134">
        <f t="shared" si="48"/>
        <v>0</v>
      </c>
      <c r="L197" s="135">
        <f t="shared" si="48"/>
        <v>0</v>
      </c>
      <c r="M197" s="133">
        <f t="shared" si="48"/>
        <v>7448900</v>
      </c>
      <c r="N197" s="134">
        <f t="shared" si="48"/>
        <v>0</v>
      </c>
      <c r="O197" s="135">
        <f t="shared" si="48"/>
        <v>0</v>
      </c>
      <c r="P197" s="133">
        <f t="shared" si="48"/>
        <v>9021950</v>
      </c>
      <c r="Q197" s="134">
        <f t="shared" si="48"/>
        <v>0</v>
      </c>
      <c r="R197" s="135">
        <f t="shared" si="48"/>
        <v>0</v>
      </c>
      <c r="S197" s="133">
        <f t="shared" si="48"/>
        <v>604200</v>
      </c>
      <c r="T197" s="134">
        <f t="shared" si="48"/>
        <v>0</v>
      </c>
      <c r="U197" s="134">
        <f t="shared" si="48"/>
        <v>0</v>
      </c>
      <c r="V197" s="35"/>
      <c r="AP197" s="34"/>
      <c r="AQ197" s="34"/>
      <c r="AR197" s="34"/>
    </row>
    <row r="198" spans="1:44" ht="16.5" customHeight="1" thickBot="1" x14ac:dyDescent="0.3">
      <c r="A198" s="156"/>
      <c r="B198" s="153"/>
      <c r="C198" s="149"/>
      <c r="D198" s="736" t="s">
        <v>90</v>
      </c>
      <c r="E198" s="592"/>
      <c r="F198" s="592"/>
      <c r="G198" s="592"/>
      <c r="H198" s="592"/>
      <c r="I198" s="592"/>
      <c r="J198" s="592"/>
      <c r="K198" s="592"/>
      <c r="L198" s="592"/>
      <c r="M198" s="592"/>
      <c r="N198" s="592"/>
      <c r="O198" s="592"/>
      <c r="P198" s="592"/>
      <c r="Q198" s="592"/>
      <c r="R198" s="592"/>
      <c r="S198" s="592"/>
      <c r="T198" s="592"/>
      <c r="U198" s="737"/>
      <c r="V198" s="193"/>
      <c r="W198" s="193"/>
      <c r="X198" s="193"/>
      <c r="Y198" s="193"/>
      <c r="Z198" s="193"/>
      <c r="AA198" s="193"/>
      <c r="AB198" s="193"/>
      <c r="AC198" s="193"/>
      <c r="AD198" s="193"/>
    </row>
    <row r="199" spans="1:44" ht="60" customHeight="1" x14ac:dyDescent="0.25">
      <c r="A199" s="156"/>
      <c r="B199" s="153"/>
      <c r="C199" s="194" t="s">
        <v>334</v>
      </c>
      <c r="D199" s="630" t="s">
        <v>265</v>
      </c>
      <c r="E199" s="670"/>
      <c r="F199" s="629"/>
      <c r="G199" s="610" t="s">
        <v>267</v>
      </c>
      <c r="H199" s="610"/>
      <c r="I199" s="630"/>
      <c r="J199" s="639" t="s">
        <v>255</v>
      </c>
      <c r="K199" s="610"/>
      <c r="L199" s="640"/>
      <c r="M199" s="629" t="s">
        <v>291</v>
      </c>
      <c r="N199" s="610"/>
      <c r="O199" s="630"/>
      <c r="P199" s="639" t="s">
        <v>272</v>
      </c>
      <c r="Q199" s="610"/>
      <c r="R199" s="640"/>
      <c r="S199" s="629" t="s">
        <v>301</v>
      </c>
      <c r="T199" s="610"/>
      <c r="U199" s="610"/>
      <c r="V199" s="35"/>
    </row>
    <row r="200" spans="1:44" ht="84" customHeight="1" x14ac:dyDescent="0.25">
      <c r="A200" s="156"/>
      <c r="B200" s="153"/>
      <c r="C200" s="195" t="s">
        <v>124</v>
      </c>
      <c r="D200" s="617" t="s">
        <v>372</v>
      </c>
      <c r="E200" s="598"/>
      <c r="F200" s="650"/>
      <c r="G200" s="617" t="s">
        <v>351</v>
      </c>
      <c r="H200" s="598"/>
      <c r="I200" s="649"/>
      <c r="J200" s="599" t="s">
        <v>340</v>
      </c>
      <c r="K200" s="598"/>
      <c r="L200" s="598"/>
      <c r="M200" s="617" t="s">
        <v>361</v>
      </c>
      <c r="N200" s="598"/>
      <c r="O200" s="649"/>
      <c r="P200" s="617" t="s">
        <v>355</v>
      </c>
      <c r="Q200" s="598"/>
      <c r="R200" s="649"/>
      <c r="S200" s="599" t="s">
        <v>385</v>
      </c>
      <c r="T200" s="598"/>
      <c r="U200" s="650"/>
      <c r="V200" s="35"/>
    </row>
    <row r="201" spans="1:44" ht="95.25" customHeight="1" x14ac:dyDescent="0.25">
      <c r="A201" s="148" t="s">
        <v>40</v>
      </c>
      <c r="B201" s="149" t="s">
        <v>124</v>
      </c>
      <c r="C201" s="194" t="s">
        <v>142</v>
      </c>
      <c r="D201" s="233" t="s">
        <v>159</v>
      </c>
      <c r="E201" s="233" t="s">
        <v>160</v>
      </c>
      <c r="F201" s="233" t="s">
        <v>161</v>
      </c>
      <c r="G201" s="233" t="s">
        <v>159</v>
      </c>
      <c r="H201" s="233" t="s">
        <v>160</v>
      </c>
      <c r="I201" s="236" t="s">
        <v>161</v>
      </c>
      <c r="J201" s="243" t="s">
        <v>159</v>
      </c>
      <c r="K201" s="244" t="s">
        <v>160</v>
      </c>
      <c r="L201" s="245" t="s">
        <v>161</v>
      </c>
      <c r="M201" s="235" t="s">
        <v>159</v>
      </c>
      <c r="N201" s="233" t="s">
        <v>160</v>
      </c>
      <c r="O201" s="236" t="s">
        <v>161</v>
      </c>
      <c r="P201" s="232" t="s">
        <v>159</v>
      </c>
      <c r="Q201" s="233" t="s">
        <v>160</v>
      </c>
      <c r="R201" s="234" t="s">
        <v>161</v>
      </c>
      <c r="S201" s="235" t="s">
        <v>159</v>
      </c>
      <c r="T201" s="233" t="s">
        <v>160</v>
      </c>
      <c r="U201" s="233" t="s">
        <v>161</v>
      </c>
      <c r="V201" s="35"/>
    </row>
    <row r="202" spans="1:44" ht="30" x14ac:dyDescent="0.25">
      <c r="A202" s="35" t="s">
        <v>54</v>
      </c>
      <c r="B202" s="83" t="s">
        <v>56</v>
      </c>
      <c r="D202" s="713"/>
      <c r="E202" s="713"/>
      <c r="F202" s="713"/>
      <c r="G202" s="200"/>
      <c r="H202" s="200"/>
      <c r="I202" s="201"/>
      <c r="J202" s="710"/>
      <c r="K202" s="708"/>
      <c r="L202" s="711"/>
      <c r="M202" s="721"/>
      <c r="N202" s="708"/>
      <c r="O202" s="709"/>
      <c r="P202" s="710"/>
      <c r="Q202" s="708"/>
      <c r="R202" s="711"/>
      <c r="S202" s="721"/>
      <c r="T202" s="708"/>
      <c r="U202" s="708"/>
      <c r="V202" s="35"/>
    </row>
    <row r="203" spans="1:44" x14ac:dyDescent="0.25">
      <c r="A203" s="35">
        <v>1</v>
      </c>
      <c r="B203" s="83" t="s">
        <v>2</v>
      </c>
      <c r="C203" s="196" t="s">
        <v>172</v>
      </c>
      <c r="D203" s="179">
        <v>0</v>
      </c>
      <c r="E203" s="127">
        <v>0</v>
      </c>
      <c r="F203" s="186">
        <v>0</v>
      </c>
      <c r="G203" s="127">
        <v>150000</v>
      </c>
      <c r="H203" s="127">
        <v>0</v>
      </c>
      <c r="I203" s="179">
        <v>0</v>
      </c>
      <c r="J203" s="126">
        <v>0</v>
      </c>
      <c r="K203" s="127">
        <v>3973162</v>
      </c>
      <c r="L203" s="128">
        <v>0</v>
      </c>
      <c r="M203" s="186">
        <v>0</v>
      </c>
      <c r="N203" s="127">
        <v>0</v>
      </c>
      <c r="O203" s="179">
        <v>0</v>
      </c>
      <c r="P203" s="126">
        <v>0</v>
      </c>
      <c r="Q203" s="127">
        <v>0</v>
      </c>
      <c r="R203" s="128">
        <v>0</v>
      </c>
      <c r="S203" s="186">
        <v>3027000</v>
      </c>
      <c r="T203" s="127">
        <v>0</v>
      </c>
      <c r="U203" s="127">
        <v>0</v>
      </c>
      <c r="V203" s="35"/>
    </row>
    <row r="204" spans="1:44" ht="30" x14ac:dyDescent="0.25">
      <c r="A204" s="35">
        <v>2</v>
      </c>
      <c r="B204" s="83" t="s">
        <v>58</v>
      </c>
      <c r="C204" s="196" t="s">
        <v>173</v>
      </c>
      <c r="D204" s="179">
        <v>0</v>
      </c>
      <c r="E204" s="127">
        <v>0</v>
      </c>
      <c r="F204" s="186">
        <v>0</v>
      </c>
      <c r="G204" s="127">
        <v>0</v>
      </c>
      <c r="H204" s="127">
        <v>0</v>
      </c>
      <c r="I204" s="179">
        <v>0</v>
      </c>
      <c r="J204" s="126">
        <v>0</v>
      </c>
      <c r="K204" s="127">
        <v>437048</v>
      </c>
      <c r="L204" s="128">
        <v>0</v>
      </c>
      <c r="M204" s="186">
        <v>0</v>
      </c>
      <c r="N204" s="127">
        <v>0</v>
      </c>
      <c r="O204" s="179">
        <v>0</v>
      </c>
      <c r="P204" s="126">
        <v>0</v>
      </c>
      <c r="Q204" s="127">
        <v>0</v>
      </c>
      <c r="R204" s="128">
        <v>0</v>
      </c>
      <c r="S204" s="186">
        <v>677040</v>
      </c>
      <c r="T204" s="127">
        <v>0</v>
      </c>
      <c r="U204" s="127">
        <v>0</v>
      </c>
      <c r="V204" s="35"/>
    </row>
    <row r="205" spans="1:44" x14ac:dyDescent="0.25">
      <c r="A205" s="35">
        <v>3</v>
      </c>
      <c r="B205" s="83" t="s">
        <v>3</v>
      </c>
      <c r="C205" s="196" t="s">
        <v>175</v>
      </c>
      <c r="D205" s="179">
        <v>266700</v>
      </c>
      <c r="E205" s="127">
        <v>0</v>
      </c>
      <c r="F205" s="186">
        <v>0</v>
      </c>
      <c r="G205" s="127">
        <v>1589900</v>
      </c>
      <c r="H205" s="127">
        <v>0</v>
      </c>
      <c r="I205" s="179">
        <v>0</v>
      </c>
      <c r="J205" s="126">
        <v>215900</v>
      </c>
      <c r="K205" s="127">
        <v>0</v>
      </c>
      <c r="L205" s="128">
        <v>0</v>
      </c>
      <c r="M205" s="186">
        <v>1047750</v>
      </c>
      <c r="N205" s="127">
        <v>0</v>
      </c>
      <c r="O205" s="179">
        <v>0</v>
      </c>
      <c r="P205" s="126">
        <v>1974850</v>
      </c>
      <c r="Q205" s="127">
        <v>0</v>
      </c>
      <c r="R205" s="128">
        <v>0</v>
      </c>
      <c r="S205" s="186">
        <v>4903400</v>
      </c>
      <c r="T205" s="127">
        <v>0</v>
      </c>
      <c r="U205" s="127">
        <v>0</v>
      </c>
      <c r="V205" s="35"/>
    </row>
    <row r="206" spans="1:44" x14ac:dyDescent="0.25">
      <c r="A206" s="35">
        <v>4</v>
      </c>
      <c r="B206" s="83" t="s">
        <v>52</v>
      </c>
      <c r="C206" s="196" t="s">
        <v>176</v>
      </c>
      <c r="D206" s="179">
        <v>0</v>
      </c>
      <c r="E206" s="127">
        <v>0</v>
      </c>
      <c r="F206" s="186">
        <v>0</v>
      </c>
      <c r="G206" s="127">
        <v>0</v>
      </c>
      <c r="H206" s="127">
        <v>0</v>
      </c>
      <c r="I206" s="179">
        <v>0</v>
      </c>
      <c r="J206" s="126">
        <v>0</v>
      </c>
      <c r="K206" s="127">
        <v>0</v>
      </c>
      <c r="L206" s="128">
        <v>0</v>
      </c>
      <c r="M206" s="186">
        <v>0</v>
      </c>
      <c r="N206" s="127">
        <v>0</v>
      </c>
      <c r="O206" s="179">
        <v>0</v>
      </c>
      <c r="P206" s="126">
        <v>0</v>
      </c>
      <c r="Q206" s="127">
        <v>0</v>
      </c>
      <c r="R206" s="128">
        <v>0</v>
      </c>
      <c r="S206" s="186">
        <v>0</v>
      </c>
      <c r="T206" s="127">
        <v>0</v>
      </c>
      <c r="U206" s="127">
        <v>0</v>
      </c>
      <c r="V206" s="35"/>
    </row>
    <row r="207" spans="1:44" x14ac:dyDescent="0.25">
      <c r="A207" s="35">
        <v>5</v>
      </c>
      <c r="B207" s="83" t="s">
        <v>59</v>
      </c>
      <c r="C207" s="196" t="s">
        <v>177</v>
      </c>
      <c r="D207" s="179">
        <v>0</v>
      </c>
      <c r="E207" s="127">
        <v>0</v>
      </c>
      <c r="F207" s="186">
        <v>0</v>
      </c>
      <c r="G207" s="127">
        <v>0</v>
      </c>
      <c r="H207" s="127">
        <v>0</v>
      </c>
      <c r="I207" s="179">
        <v>0</v>
      </c>
      <c r="J207" s="126">
        <v>0</v>
      </c>
      <c r="K207" s="127">
        <v>0</v>
      </c>
      <c r="L207" s="128">
        <v>0</v>
      </c>
      <c r="M207" s="186">
        <v>0</v>
      </c>
      <c r="N207" s="127">
        <v>0</v>
      </c>
      <c r="O207" s="179">
        <v>0</v>
      </c>
      <c r="P207" s="126">
        <v>0</v>
      </c>
      <c r="Q207" s="127">
        <v>0</v>
      </c>
      <c r="R207" s="128">
        <v>0</v>
      </c>
      <c r="S207" s="186">
        <v>0</v>
      </c>
      <c r="T207" s="127">
        <v>0</v>
      </c>
      <c r="U207" s="127">
        <v>0</v>
      </c>
      <c r="V207" s="35"/>
    </row>
    <row r="208" spans="1:44" x14ac:dyDescent="0.25">
      <c r="A208" s="35">
        <v>6</v>
      </c>
      <c r="B208" s="83" t="s">
        <v>110</v>
      </c>
      <c r="C208" s="197" t="s">
        <v>178</v>
      </c>
      <c r="D208" s="179">
        <v>0</v>
      </c>
      <c r="E208" s="127">
        <v>0</v>
      </c>
      <c r="F208" s="186">
        <v>0</v>
      </c>
      <c r="G208" s="127">
        <v>0</v>
      </c>
      <c r="H208" s="127">
        <v>0</v>
      </c>
      <c r="I208" s="179">
        <v>0</v>
      </c>
      <c r="J208" s="126">
        <v>0</v>
      </c>
      <c r="K208" s="127">
        <v>0</v>
      </c>
      <c r="L208" s="128">
        <v>0</v>
      </c>
      <c r="M208" s="186">
        <v>0</v>
      </c>
      <c r="N208" s="127">
        <v>0</v>
      </c>
      <c r="O208" s="179">
        <v>0</v>
      </c>
      <c r="P208" s="126">
        <v>0</v>
      </c>
      <c r="Q208" s="127">
        <v>0</v>
      </c>
      <c r="R208" s="128">
        <v>0</v>
      </c>
      <c r="S208" s="186">
        <v>0</v>
      </c>
      <c r="T208" s="127">
        <v>0</v>
      </c>
      <c r="U208" s="127">
        <v>0</v>
      </c>
      <c r="V208" s="35"/>
    </row>
    <row r="209" spans="1:30" x14ac:dyDescent="0.25">
      <c r="A209" s="45"/>
      <c r="B209" s="153" t="s">
        <v>60</v>
      </c>
      <c r="C209" s="198"/>
      <c r="D209" s="137">
        <f t="shared" ref="D209:U209" si="49">SUM(D203:D207)</f>
        <v>266700</v>
      </c>
      <c r="E209" s="134">
        <f t="shared" si="49"/>
        <v>0</v>
      </c>
      <c r="F209" s="136">
        <f t="shared" si="49"/>
        <v>0</v>
      </c>
      <c r="G209" s="134">
        <f t="shared" si="49"/>
        <v>1739900</v>
      </c>
      <c r="H209" s="134">
        <f t="shared" si="49"/>
        <v>0</v>
      </c>
      <c r="I209" s="137">
        <f t="shared" si="49"/>
        <v>0</v>
      </c>
      <c r="J209" s="133">
        <f t="shared" si="49"/>
        <v>215900</v>
      </c>
      <c r="K209" s="134">
        <f t="shared" si="49"/>
        <v>4410210</v>
      </c>
      <c r="L209" s="135">
        <f t="shared" si="49"/>
        <v>0</v>
      </c>
      <c r="M209" s="136">
        <f t="shared" si="49"/>
        <v>1047750</v>
      </c>
      <c r="N209" s="134">
        <f t="shared" si="49"/>
        <v>0</v>
      </c>
      <c r="O209" s="137">
        <f t="shared" si="49"/>
        <v>0</v>
      </c>
      <c r="P209" s="133">
        <f t="shared" si="49"/>
        <v>1974850</v>
      </c>
      <c r="Q209" s="134">
        <f t="shared" si="49"/>
        <v>0</v>
      </c>
      <c r="R209" s="135">
        <f t="shared" si="49"/>
        <v>0</v>
      </c>
      <c r="S209" s="136">
        <f t="shared" si="49"/>
        <v>8607440</v>
      </c>
      <c r="T209" s="134">
        <f t="shared" si="49"/>
        <v>0</v>
      </c>
      <c r="U209" s="134">
        <f t="shared" si="49"/>
        <v>0</v>
      </c>
      <c r="V209" s="35"/>
    </row>
    <row r="210" spans="1:30" ht="15" customHeight="1" x14ac:dyDescent="0.25">
      <c r="A210" s="35" t="s">
        <v>83</v>
      </c>
      <c r="B210" s="83" t="s">
        <v>63</v>
      </c>
      <c r="C210" s="196"/>
      <c r="D210" s="572"/>
      <c r="E210" s="572"/>
      <c r="F210" s="572"/>
      <c r="G210" s="572"/>
      <c r="H210" s="572"/>
      <c r="I210" s="573"/>
      <c r="J210" s="571"/>
      <c r="K210" s="572"/>
      <c r="L210" s="575"/>
      <c r="M210" s="576"/>
      <c r="N210" s="572"/>
      <c r="O210" s="573"/>
      <c r="P210" s="571"/>
      <c r="Q210" s="572"/>
      <c r="R210" s="575"/>
      <c r="S210" s="576"/>
      <c r="T210" s="572"/>
      <c r="U210" s="572"/>
      <c r="V210" s="35"/>
    </row>
    <row r="211" spans="1:30" x14ac:dyDescent="0.25">
      <c r="A211" s="35">
        <v>7</v>
      </c>
      <c r="B211" s="83" t="s">
        <v>65</v>
      </c>
      <c r="C211" s="196" t="s">
        <v>179</v>
      </c>
      <c r="D211" s="179">
        <v>0</v>
      </c>
      <c r="E211" s="127">
        <v>0</v>
      </c>
      <c r="F211" s="186">
        <v>0</v>
      </c>
      <c r="G211" s="127">
        <v>0</v>
      </c>
      <c r="H211" s="127">
        <v>0</v>
      </c>
      <c r="I211" s="179">
        <v>0</v>
      </c>
      <c r="J211" s="126">
        <v>0</v>
      </c>
      <c r="K211" s="127">
        <v>0</v>
      </c>
      <c r="L211" s="128">
        <v>0</v>
      </c>
      <c r="M211" s="186">
        <v>0</v>
      </c>
      <c r="N211" s="127">
        <v>0</v>
      </c>
      <c r="O211" s="179">
        <v>0</v>
      </c>
      <c r="P211" s="126">
        <v>0</v>
      </c>
      <c r="Q211" s="127">
        <v>0</v>
      </c>
      <c r="R211" s="128">
        <v>0</v>
      </c>
      <c r="S211" s="186">
        <v>0</v>
      </c>
      <c r="T211" s="127">
        <v>0</v>
      </c>
      <c r="U211" s="127">
        <v>0</v>
      </c>
      <c r="V211" s="35"/>
    </row>
    <row r="212" spans="1:30" x14ac:dyDescent="0.25">
      <c r="A212" s="35">
        <v>8</v>
      </c>
      <c r="B212" s="83" t="s">
        <v>66</v>
      </c>
      <c r="C212" s="196" t="s">
        <v>180</v>
      </c>
      <c r="D212" s="179">
        <v>0</v>
      </c>
      <c r="E212" s="127">
        <v>0</v>
      </c>
      <c r="F212" s="186">
        <v>0</v>
      </c>
      <c r="G212" s="127">
        <v>0</v>
      </c>
      <c r="H212" s="127">
        <v>0</v>
      </c>
      <c r="I212" s="179">
        <v>0</v>
      </c>
      <c r="J212" s="126">
        <v>0</v>
      </c>
      <c r="K212" s="127">
        <v>0</v>
      </c>
      <c r="L212" s="128">
        <v>0</v>
      </c>
      <c r="M212" s="186">
        <v>0</v>
      </c>
      <c r="N212" s="127">
        <v>0</v>
      </c>
      <c r="O212" s="179">
        <v>0</v>
      </c>
      <c r="P212" s="126">
        <v>0</v>
      </c>
      <c r="Q212" s="127">
        <v>0</v>
      </c>
      <c r="R212" s="128">
        <v>0</v>
      </c>
      <c r="S212" s="186">
        <v>0</v>
      </c>
      <c r="T212" s="127">
        <v>0</v>
      </c>
      <c r="U212" s="127">
        <v>0</v>
      </c>
      <c r="V212" s="35"/>
    </row>
    <row r="213" spans="1:30" x14ac:dyDescent="0.25">
      <c r="A213" s="35">
        <v>9</v>
      </c>
      <c r="B213" s="83" t="s">
        <v>67</v>
      </c>
      <c r="C213" s="196" t="s">
        <v>181</v>
      </c>
      <c r="D213" s="179">
        <v>0</v>
      </c>
      <c r="E213" s="127">
        <v>0</v>
      </c>
      <c r="F213" s="186">
        <v>0</v>
      </c>
      <c r="G213" s="127">
        <v>0</v>
      </c>
      <c r="H213" s="127">
        <v>0</v>
      </c>
      <c r="I213" s="179">
        <v>0</v>
      </c>
      <c r="J213" s="126">
        <v>0</v>
      </c>
      <c r="K213" s="127">
        <v>0</v>
      </c>
      <c r="L213" s="128">
        <v>0</v>
      </c>
      <c r="M213" s="186">
        <v>0</v>
      </c>
      <c r="N213" s="127">
        <v>0</v>
      </c>
      <c r="O213" s="179">
        <v>0</v>
      </c>
      <c r="P213" s="126">
        <v>0</v>
      </c>
      <c r="Q213" s="127">
        <v>0</v>
      </c>
      <c r="R213" s="128">
        <v>0</v>
      </c>
      <c r="S213" s="186">
        <v>0</v>
      </c>
      <c r="T213" s="127">
        <v>0</v>
      </c>
      <c r="U213" s="127">
        <v>0</v>
      </c>
      <c r="V213" s="35"/>
    </row>
    <row r="214" spans="1:30" x14ac:dyDescent="0.25">
      <c r="A214" s="35">
        <v>10</v>
      </c>
      <c r="B214" s="83" t="s">
        <v>16</v>
      </c>
      <c r="C214" s="196" t="s">
        <v>178</v>
      </c>
      <c r="D214" s="179">
        <v>0</v>
      </c>
      <c r="E214" s="127">
        <v>0</v>
      </c>
      <c r="F214" s="186">
        <v>0</v>
      </c>
      <c r="G214" s="127">
        <v>0</v>
      </c>
      <c r="H214" s="127">
        <v>0</v>
      </c>
      <c r="I214" s="179">
        <v>0</v>
      </c>
      <c r="J214" s="126">
        <v>0</v>
      </c>
      <c r="K214" s="127">
        <v>0</v>
      </c>
      <c r="L214" s="128">
        <v>0</v>
      </c>
      <c r="M214" s="186">
        <v>0</v>
      </c>
      <c r="N214" s="127">
        <v>0</v>
      </c>
      <c r="O214" s="179">
        <v>0</v>
      </c>
      <c r="P214" s="126">
        <v>0</v>
      </c>
      <c r="Q214" s="127">
        <v>0</v>
      </c>
      <c r="R214" s="128">
        <v>0</v>
      </c>
      <c r="S214" s="186">
        <v>0</v>
      </c>
      <c r="T214" s="127">
        <v>0</v>
      </c>
      <c r="U214" s="127">
        <v>0</v>
      </c>
      <c r="V214" s="35"/>
    </row>
    <row r="215" spans="1:30" ht="29.25" x14ac:dyDescent="0.25">
      <c r="A215" s="45"/>
      <c r="B215" s="153" t="s">
        <v>68</v>
      </c>
      <c r="C215" s="198"/>
      <c r="D215" s="137">
        <f t="shared" ref="D215:R215" si="50">SUM(D211,D212,D213,D214)</f>
        <v>0</v>
      </c>
      <c r="E215" s="134">
        <f t="shared" si="50"/>
        <v>0</v>
      </c>
      <c r="F215" s="136">
        <f t="shared" si="50"/>
        <v>0</v>
      </c>
      <c r="G215" s="134">
        <f t="shared" si="50"/>
        <v>0</v>
      </c>
      <c r="H215" s="134">
        <f t="shared" si="50"/>
        <v>0</v>
      </c>
      <c r="I215" s="137">
        <f t="shared" si="50"/>
        <v>0</v>
      </c>
      <c r="J215" s="133">
        <f t="shared" si="50"/>
        <v>0</v>
      </c>
      <c r="K215" s="134">
        <f t="shared" si="50"/>
        <v>0</v>
      </c>
      <c r="L215" s="135">
        <f t="shared" si="50"/>
        <v>0</v>
      </c>
      <c r="M215" s="136">
        <f t="shared" si="50"/>
        <v>0</v>
      </c>
      <c r="N215" s="134">
        <f t="shared" si="50"/>
        <v>0</v>
      </c>
      <c r="O215" s="137">
        <f t="shared" si="50"/>
        <v>0</v>
      </c>
      <c r="P215" s="133">
        <f t="shared" si="50"/>
        <v>0</v>
      </c>
      <c r="Q215" s="134">
        <f t="shared" si="50"/>
        <v>0</v>
      </c>
      <c r="R215" s="135">
        <f t="shared" si="50"/>
        <v>0</v>
      </c>
      <c r="S215" s="136">
        <f>SUM(S211,S212,D255,S214)</f>
        <v>7701840</v>
      </c>
      <c r="T215" s="134">
        <f>SUM(T211,T212,E255,T214)</f>
        <v>0</v>
      </c>
      <c r="U215" s="134">
        <f>SUM(U211,U212,F255,U214)</f>
        <v>0</v>
      </c>
      <c r="V215" s="35"/>
    </row>
    <row r="216" spans="1:30" ht="30" x14ac:dyDescent="0.25">
      <c r="A216" s="35" t="s">
        <v>84</v>
      </c>
      <c r="B216" s="83" t="s">
        <v>89</v>
      </c>
      <c r="D216" s="572"/>
      <c r="E216" s="572"/>
      <c r="F216" s="572"/>
      <c r="G216" s="572"/>
      <c r="H216" s="572"/>
      <c r="I216" s="573"/>
      <c r="J216" s="571"/>
      <c r="K216" s="572"/>
      <c r="L216" s="575"/>
      <c r="M216" s="576"/>
      <c r="N216" s="572"/>
      <c r="O216" s="573"/>
      <c r="P216" s="571"/>
      <c r="Q216" s="572"/>
      <c r="R216" s="575"/>
      <c r="S216" s="576"/>
      <c r="T216" s="572"/>
      <c r="U216" s="572"/>
      <c r="V216" s="35"/>
    </row>
    <row r="217" spans="1:30" ht="30" x14ac:dyDescent="0.25">
      <c r="A217" s="35">
        <v>11</v>
      </c>
      <c r="B217" s="83" t="s">
        <v>191</v>
      </c>
      <c r="C217" s="196" t="s">
        <v>168</v>
      </c>
      <c r="D217" s="179">
        <v>0</v>
      </c>
      <c r="E217" s="127">
        <v>0</v>
      </c>
      <c r="F217" s="186">
        <v>0</v>
      </c>
      <c r="G217" s="127">
        <v>0</v>
      </c>
      <c r="H217" s="127">
        <v>0</v>
      </c>
      <c r="I217" s="179">
        <v>0</v>
      </c>
      <c r="J217" s="126">
        <v>0</v>
      </c>
      <c r="K217" s="127">
        <v>0</v>
      </c>
      <c r="L217" s="128">
        <v>0</v>
      </c>
      <c r="M217" s="186">
        <v>0</v>
      </c>
      <c r="N217" s="127">
        <v>0</v>
      </c>
      <c r="O217" s="179">
        <v>0</v>
      </c>
      <c r="P217" s="126">
        <v>0</v>
      </c>
      <c r="Q217" s="127">
        <v>0</v>
      </c>
      <c r="R217" s="128">
        <v>0</v>
      </c>
      <c r="S217" s="186">
        <v>0</v>
      </c>
      <c r="T217" s="127">
        <v>0</v>
      </c>
      <c r="U217" s="127">
        <v>0</v>
      </c>
      <c r="V217" s="35"/>
    </row>
    <row r="218" spans="1:30" x14ac:dyDescent="0.25">
      <c r="A218" s="35">
        <v>12</v>
      </c>
      <c r="B218" s="83" t="s">
        <v>77</v>
      </c>
      <c r="C218" s="196" t="s">
        <v>169</v>
      </c>
      <c r="D218" s="179">
        <v>0</v>
      </c>
      <c r="E218" s="127">
        <v>0</v>
      </c>
      <c r="F218" s="186">
        <v>0</v>
      </c>
      <c r="G218" s="127">
        <v>0</v>
      </c>
      <c r="H218" s="127">
        <v>0</v>
      </c>
      <c r="I218" s="179">
        <v>0</v>
      </c>
      <c r="J218" s="126">
        <v>0</v>
      </c>
      <c r="K218" s="127">
        <v>0</v>
      </c>
      <c r="L218" s="128">
        <v>0</v>
      </c>
      <c r="M218" s="186">
        <v>0</v>
      </c>
      <c r="N218" s="127">
        <v>0</v>
      </c>
      <c r="O218" s="179">
        <v>0</v>
      </c>
      <c r="P218" s="126">
        <v>0</v>
      </c>
      <c r="Q218" s="127">
        <v>0</v>
      </c>
      <c r="R218" s="128">
        <v>0</v>
      </c>
      <c r="S218" s="186">
        <v>0</v>
      </c>
      <c r="T218" s="127">
        <v>0</v>
      </c>
      <c r="U218" s="127">
        <v>0</v>
      </c>
      <c r="V218" s="35"/>
    </row>
    <row r="219" spans="1:30" ht="30" x14ac:dyDescent="0.25">
      <c r="A219" s="35">
        <v>13</v>
      </c>
      <c r="B219" s="83" t="s">
        <v>184</v>
      </c>
      <c r="C219" s="197" t="s">
        <v>171</v>
      </c>
      <c r="D219" s="179">
        <v>0</v>
      </c>
      <c r="E219" s="127">
        <v>0</v>
      </c>
      <c r="F219" s="186">
        <v>0</v>
      </c>
      <c r="G219" s="127">
        <v>0</v>
      </c>
      <c r="H219" s="127">
        <v>0</v>
      </c>
      <c r="I219" s="179">
        <v>0</v>
      </c>
      <c r="J219" s="126">
        <v>0</v>
      </c>
      <c r="K219" s="127">
        <v>0</v>
      </c>
      <c r="L219" s="128">
        <v>0</v>
      </c>
      <c r="M219" s="186">
        <v>0</v>
      </c>
      <c r="N219" s="127">
        <v>0</v>
      </c>
      <c r="O219" s="179">
        <v>0</v>
      </c>
      <c r="P219" s="126">
        <v>0</v>
      </c>
      <c r="Q219" s="127">
        <v>0</v>
      </c>
      <c r="R219" s="128">
        <v>0</v>
      </c>
      <c r="S219" s="186">
        <v>0</v>
      </c>
      <c r="T219" s="127">
        <v>0</v>
      </c>
      <c r="U219" s="127">
        <v>0</v>
      </c>
      <c r="V219" s="35"/>
    </row>
    <row r="220" spans="1:30" ht="29.25" x14ac:dyDescent="0.25">
      <c r="A220" s="45"/>
      <c r="B220" s="153" t="s">
        <v>106</v>
      </c>
      <c r="C220" s="149"/>
      <c r="D220" s="137">
        <f t="shared" ref="D220:U220" si="51">SUM(D217,D218,D219)</f>
        <v>0</v>
      </c>
      <c r="E220" s="134">
        <f t="shared" si="51"/>
        <v>0</v>
      </c>
      <c r="F220" s="136">
        <f t="shared" si="51"/>
        <v>0</v>
      </c>
      <c r="G220" s="134">
        <f t="shared" si="51"/>
        <v>0</v>
      </c>
      <c r="H220" s="134">
        <f t="shared" si="51"/>
        <v>0</v>
      </c>
      <c r="I220" s="137">
        <f t="shared" si="51"/>
        <v>0</v>
      </c>
      <c r="J220" s="133">
        <f t="shared" si="51"/>
        <v>0</v>
      </c>
      <c r="K220" s="134">
        <f t="shared" si="51"/>
        <v>0</v>
      </c>
      <c r="L220" s="135">
        <f t="shared" si="51"/>
        <v>0</v>
      </c>
      <c r="M220" s="136">
        <f t="shared" si="51"/>
        <v>0</v>
      </c>
      <c r="N220" s="134">
        <f t="shared" si="51"/>
        <v>0</v>
      </c>
      <c r="O220" s="137">
        <f t="shared" si="51"/>
        <v>0</v>
      </c>
      <c r="P220" s="133">
        <f t="shared" si="51"/>
        <v>0</v>
      </c>
      <c r="Q220" s="134">
        <f t="shared" si="51"/>
        <v>0</v>
      </c>
      <c r="R220" s="135">
        <f t="shared" si="51"/>
        <v>0</v>
      </c>
      <c r="S220" s="136">
        <f t="shared" si="51"/>
        <v>0</v>
      </c>
      <c r="T220" s="134">
        <f t="shared" si="51"/>
        <v>0</v>
      </c>
      <c r="U220" s="134">
        <f t="shared" si="51"/>
        <v>0</v>
      </c>
      <c r="V220" s="35"/>
    </row>
    <row r="221" spans="1:30" ht="29.25" x14ac:dyDescent="0.25">
      <c r="A221" s="45"/>
      <c r="B221" s="153" t="s">
        <v>115</v>
      </c>
      <c r="C221" s="149"/>
      <c r="D221" s="134">
        <f t="shared" ref="D221:U221" si="52">SUM(D220,D215,D209)</f>
        <v>266700</v>
      </c>
      <c r="E221" s="134">
        <f t="shared" si="52"/>
        <v>0</v>
      </c>
      <c r="F221" s="134">
        <f t="shared" si="52"/>
        <v>0</v>
      </c>
      <c r="G221" s="134">
        <f t="shared" si="52"/>
        <v>1739900</v>
      </c>
      <c r="H221" s="134">
        <f t="shared" si="52"/>
        <v>0</v>
      </c>
      <c r="I221" s="137">
        <f t="shared" si="52"/>
        <v>0</v>
      </c>
      <c r="J221" s="133">
        <f t="shared" si="52"/>
        <v>215900</v>
      </c>
      <c r="K221" s="134">
        <f t="shared" si="52"/>
        <v>4410210</v>
      </c>
      <c r="L221" s="135">
        <f t="shared" si="52"/>
        <v>0</v>
      </c>
      <c r="M221" s="136">
        <f t="shared" si="52"/>
        <v>1047750</v>
      </c>
      <c r="N221" s="134">
        <f t="shared" si="52"/>
        <v>0</v>
      </c>
      <c r="O221" s="137">
        <f t="shared" si="52"/>
        <v>0</v>
      </c>
      <c r="P221" s="133">
        <f t="shared" si="52"/>
        <v>1974850</v>
      </c>
      <c r="Q221" s="134">
        <f t="shared" si="52"/>
        <v>0</v>
      </c>
      <c r="R221" s="135">
        <f t="shared" si="52"/>
        <v>0</v>
      </c>
      <c r="S221" s="136">
        <f t="shared" si="52"/>
        <v>16309280</v>
      </c>
      <c r="T221" s="134">
        <f t="shared" si="52"/>
        <v>0</v>
      </c>
      <c r="U221" s="134">
        <f t="shared" si="52"/>
        <v>0</v>
      </c>
      <c r="V221" s="35"/>
    </row>
    <row r="222" spans="1:30" ht="15.75" thickBot="1" x14ac:dyDescent="0.3"/>
    <row r="223" spans="1:30" ht="19.5" customHeight="1" thickBot="1" x14ac:dyDescent="0.3">
      <c r="A223" s="156"/>
      <c r="B223" s="153"/>
      <c r="C223" s="149"/>
      <c r="D223" s="731" t="s">
        <v>90</v>
      </c>
      <c r="E223" s="698"/>
      <c r="F223" s="698"/>
      <c r="G223" s="698"/>
      <c r="H223" s="698"/>
      <c r="I223" s="698"/>
      <c r="J223" s="698"/>
      <c r="K223" s="698"/>
      <c r="L223" s="698"/>
      <c r="M223" s="698"/>
      <c r="N223" s="698"/>
      <c r="O223" s="698"/>
      <c r="P223" s="698"/>
      <c r="Q223" s="698"/>
      <c r="R223" s="698"/>
      <c r="S223" s="698"/>
      <c r="T223" s="698"/>
      <c r="U223" s="732"/>
      <c r="V223" s="193"/>
      <c r="W223" s="193"/>
      <c r="X223" s="193"/>
      <c r="Y223" s="193"/>
      <c r="Z223" s="193"/>
      <c r="AA223" s="193"/>
      <c r="AB223" s="193"/>
      <c r="AC223" s="193"/>
      <c r="AD223" s="193"/>
    </row>
    <row r="224" spans="1:30" ht="60" customHeight="1" x14ac:dyDescent="0.25">
      <c r="A224" s="156"/>
      <c r="B224" s="153"/>
      <c r="C224" s="194" t="s">
        <v>334</v>
      </c>
      <c r="D224" s="610" t="s">
        <v>298</v>
      </c>
      <c r="E224" s="610"/>
      <c r="F224" s="640"/>
      <c r="G224" s="629" t="s">
        <v>306</v>
      </c>
      <c r="H224" s="610"/>
      <c r="I224" s="630"/>
      <c r="J224" s="639" t="s">
        <v>294</v>
      </c>
      <c r="K224" s="610"/>
      <c r="L224" s="640"/>
      <c r="M224" s="629" t="s">
        <v>307</v>
      </c>
      <c r="N224" s="610"/>
      <c r="O224" s="610"/>
      <c r="P224" s="610" t="s">
        <v>299</v>
      </c>
      <c r="Q224" s="610"/>
      <c r="R224" s="630"/>
      <c r="S224" s="639" t="s">
        <v>295</v>
      </c>
      <c r="T224" s="610"/>
      <c r="U224" s="610"/>
      <c r="V224" s="35"/>
    </row>
    <row r="225" spans="1:22" ht="84" customHeight="1" x14ac:dyDescent="0.25">
      <c r="A225" s="156"/>
      <c r="B225" s="153"/>
      <c r="C225" s="195" t="s">
        <v>124</v>
      </c>
      <c r="D225" s="617" t="s">
        <v>382</v>
      </c>
      <c r="E225" s="598"/>
      <c r="F225" s="649"/>
      <c r="G225" s="617" t="s">
        <v>391</v>
      </c>
      <c r="H225" s="598"/>
      <c r="I225" s="649"/>
      <c r="J225" s="617" t="s">
        <v>365</v>
      </c>
      <c r="K225" s="598"/>
      <c r="L225" s="649"/>
      <c r="M225" s="599" t="s">
        <v>392</v>
      </c>
      <c r="N225" s="598"/>
      <c r="O225" s="650"/>
      <c r="P225" s="617" t="s">
        <v>383</v>
      </c>
      <c r="Q225" s="598"/>
      <c r="R225" s="649"/>
      <c r="S225" s="617" t="s">
        <v>366</v>
      </c>
      <c r="T225" s="598"/>
      <c r="U225" s="650"/>
      <c r="V225" s="35"/>
    </row>
    <row r="226" spans="1:22" ht="88.5" customHeight="1" x14ac:dyDescent="0.25">
      <c r="A226" s="148" t="s">
        <v>40</v>
      </c>
      <c r="B226" s="149" t="s">
        <v>124</v>
      </c>
      <c r="C226" s="194" t="s">
        <v>142</v>
      </c>
      <c r="D226" s="233" t="s">
        <v>159</v>
      </c>
      <c r="E226" s="233" t="s">
        <v>160</v>
      </c>
      <c r="F226" s="234" t="s">
        <v>161</v>
      </c>
      <c r="G226" s="235" t="s">
        <v>159</v>
      </c>
      <c r="H226" s="233" t="s">
        <v>160</v>
      </c>
      <c r="I226" s="236" t="s">
        <v>161</v>
      </c>
      <c r="J226" s="232" t="s">
        <v>159</v>
      </c>
      <c r="K226" s="233" t="s">
        <v>160</v>
      </c>
      <c r="L226" s="234" t="s">
        <v>161</v>
      </c>
      <c r="M226" s="246" t="s">
        <v>159</v>
      </c>
      <c r="N226" s="244" t="s">
        <v>160</v>
      </c>
      <c r="O226" s="244" t="s">
        <v>161</v>
      </c>
      <c r="P226" s="233" t="s">
        <v>159</v>
      </c>
      <c r="Q226" s="233" t="s">
        <v>160</v>
      </c>
      <c r="R226" s="236" t="s">
        <v>161</v>
      </c>
      <c r="S226" s="232" t="s">
        <v>159</v>
      </c>
      <c r="T226" s="233" t="s">
        <v>160</v>
      </c>
      <c r="U226" s="233" t="s">
        <v>161</v>
      </c>
      <c r="V226" s="35"/>
    </row>
    <row r="227" spans="1:22" ht="30" x14ac:dyDescent="0.25">
      <c r="A227" s="35" t="s">
        <v>54</v>
      </c>
      <c r="B227" s="83" t="s">
        <v>56</v>
      </c>
      <c r="D227" s="708"/>
      <c r="E227" s="708"/>
      <c r="F227" s="711"/>
      <c r="G227" s="721"/>
      <c r="H227" s="708"/>
      <c r="I227" s="709"/>
      <c r="J227" s="203"/>
      <c r="K227" s="200"/>
      <c r="L227" s="202"/>
      <c r="M227" s="721"/>
      <c r="N227" s="708"/>
      <c r="O227" s="708"/>
      <c r="P227" s="708"/>
      <c r="Q227" s="708"/>
      <c r="R227" s="709"/>
      <c r="S227" s="710"/>
      <c r="T227" s="708"/>
      <c r="U227" s="708"/>
      <c r="V227" s="35"/>
    </row>
    <row r="228" spans="1:22" x14ac:dyDescent="0.25">
      <c r="A228" s="35">
        <v>1</v>
      </c>
      <c r="B228" s="83" t="s">
        <v>2</v>
      </c>
      <c r="C228" s="196" t="s">
        <v>172</v>
      </c>
      <c r="D228" s="127">
        <v>0</v>
      </c>
      <c r="E228" s="127">
        <v>0</v>
      </c>
      <c r="F228" s="128">
        <v>0</v>
      </c>
      <c r="G228" s="186">
        <v>1035000</v>
      </c>
      <c r="H228" s="127">
        <v>0</v>
      </c>
      <c r="I228" s="179">
        <v>0</v>
      </c>
      <c r="J228" s="126">
        <v>0</v>
      </c>
      <c r="K228" s="127">
        <v>0</v>
      </c>
      <c r="L228" s="128">
        <v>0</v>
      </c>
      <c r="M228" s="186">
        <v>0</v>
      </c>
      <c r="N228" s="127">
        <v>0</v>
      </c>
      <c r="O228" s="127">
        <v>0</v>
      </c>
      <c r="P228" s="127">
        <v>0</v>
      </c>
      <c r="Q228" s="127">
        <v>0</v>
      </c>
      <c r="R228" s="179">
        <v>0</v>
      </c>
      <c r="S228" s="126">
        <v>0</v>
      </c>
      <c r="T228" s="127">
        <v>0</v>
      </c>
      <c r="U228" s="127">
        <v>0</v>
      </c>
      <c r="V228" s="35"/>
    </row>
    <row r="229" spans="1:22" ht="30" x14ac:dyDescent="0.25">
      <c r="A229" s="35">
        <v>2</v>
      </c>
      <c r="B229" s="83" t="s">
        <v>58</v>
      </c>
      <c r="C229" s="196" t="s">
        <v>173</v>
      </c>
      <c r="D229" s="127">
        <v>0</v>
      </c>
      <c r="E229" s="127">
        <v>0</v>
      </c>
      <c r="F229" s="128">
        <v>0</v>
      </c>
      <c r="G229" s="186">
        <v>279450</v>
      </c>
      <c r="H229" s="127">
        <v>0</v>
      </c>
      <c r="I229" s="179">
        <v>0</v>
      </c>
      <c r="J229" s="126">
        <v>0</v>
      </c>
      <c r="K229" s="127">
        <v>0</v>
      </c>
      <c r="L229" s="128">
        <v>0</v>
      </c>
      <c r="M229" s="186">
        <v>0</v>
      </c>
      <c r="N229" s="127">
        <v>0</v>
      </c>
      <c r="O229" s="127">
        <v>0</v>
      </c>
      <c r="P229" s="127">
        <v>0</v>
      </c>
      <c r="Q229" s="127">
        <v>0</v>
      </c>
      <c r="R229" s="179">
        <v>0</v>
      </c>
      <c r="S229" s="126">
        <v>0</v>
      </c>
      <c r="T229" s="127">
        <v>0</v>
      </c>
      <c r="U229" s="127">
        <v>0</v>
      </c>
      <c r="V229" s="35"/>
    </row>
    <row r="230" spans="1:22" x14ac:dyDescent="0.25">
      <c r="A230" s="35">
        <v>3</v>
      </c>
      <c r="B230" s="83" t="s">
        <v>3</v>
      </c>
      <c r="C230" s="196" t="s">
        <v>175</v>
      </c>
      <c r="D230" s="127">
        <v>6598920</v>
      </c>
      <c r="E230" s="127">
        <v>0</v>
      </c>
      <c r="F230" s="128">
        <v>0</v>
      </c>
      <c r="G230" s="186">
        <v>0</v>
      </c>
      <c r="H230" s="127">
        <v>0</v>
      </c>
      <c r="I230" s="179">
        <v>0</v>
      </c>
      <c r="J230" s="126">
        <v>87571745.099999994</v>
      </c>
      <c r="K230" s="127">
        <v>0</v>
      </c>
      <c r="L230" s="128">
        <v>0</v>
      </c>
      <c r="M230" s="186">
        <v>0</v>
      </c>
      <c r="N230" s="127">
        <v>1270000</v>
      </c>
      <c r="O230" s="127">
        <v>0</v>
      </c>
      <c r="P230" s="127">
        <v>1173480</v>
      </c>
      <c r="Q230" s="127">
        <v>0</v>
      </c>
      <c r="R230" s="179">
        <v>0</v>
      </c>
      <c r="S230" s="126">
        <v>4462674</v>
      </c>
      <c r="T230" s="127">
        <v>0</v>
      </c>
      <c r="U230" s="127">
        <v>0</v>
      </c>
      <c r="V230" s="35"/>
    </row>
    <row r="231" spans="1:22" x14ac:dyDescent="0.25">
      <c r="A231" s="35">
        <v>4</v>
      </c>
      <c r="B231" s="83" t="s">
        <v>52</v>
      </c>
      <c r="C231" s="196" t="s">
        <v>176</v>
      </c>
      <c r="D231" s="127">
        <v>0</v>
      </c>
      <c r="E231" s="127">
        <v>0</v>
      </c>
      <c r="F231" s="128">
        <v>0</v>
      </c>
      <c r="G231" s="186">
        <v>0</v>
      </c>
      <c r="H231" s="127">
        <v>0</v>
      </c>
      <c r="I231" s="179">
        <v>0</v>
      </c>
      <c r="J231" s="126">
        <v>0</v>
      </c>
      <c r="K231" s="127">
        <v>0</v>
      </c>
      <c r="L231" s="128">
        <v>0</v>
      </c>
      <c r="M231" s="186">
        <v>0</v>
      </c>
      <c r="N231" s="127">
        <v>0</v>
      </c>
      <c r="O231" s="127">
        <v>0</v>
      </c>
      <c r="P231" s="127">
        <v>0</v>
      </c>
      <c r="Q231" s="127">
        <v>0</v>
      </c>
      <c r="R231" s="179">
        <v>0</v>
      </c>
      <c r="S231" s="126">
        <v>0</v>
      </c>
      <c r="T231" s="127">
        <v>0</v>
      </c>
      <c r="U231" s="127">
        <v>0</v>
      </c>
      <c r="V231" s="35"/>
    </row>
    <row r="232" spans="1:22" x14ac:dyDescent="0.25">
      <c r="A232" s="35">
        <v>5</v>
      </c>
      <c r="B232" s="83" t="s">
        <v>59</v>
      </c>
      <c r="C232" s="196" t="s">
        <v>177</v>
      </c>
      <c r="D232" s="127">
        <v>0</v>
      </c>
      <c r="E232" s="127">
        <v>0</v>
      </c>
      <c r="F232" s="128">
        <v>0</v>
      </c>
      <c r="G232" s="186">
        <v>0</v>
      </c>
      <c r="H232" s="127">
        <v>0</v>
      </c>
      <c r="I232" s="179">
        <v>0</v>
      </c>
      <c r="J232" s="126">
        <v>0</v>
      </c>
      <c r="K232" s="127">
        <v>0</v>
      </c>
      <c r="L232" s="128">
        <v>0</v>
      </c>
      <c r="M232" s="186">
        <v>0</v>
      </c>
      <c r="N232" s="127">
        <v>0</v>
      </c>
      <c r="O232" s="127">
        <v>0</v>
      </c>
      <c r="P232" s="127">
        <v>0</v>
      </c>
      <c r="Q232" s="127">
        <v>0</v>
      </c>
      <c r="R232" s="179">
        <v>0</v>
      </c>
      <c r="S232" s="126">
        <v>0</v>
      </c>
      <c r="T232" s="127">
        <v>0</v>
      </c>
      <c r="U232" s="127">
        <v>0</v>
      </c>
      <c r="V232" s="35"/>
    </row>
    <row r="233" spans="1:22" x14ac:dyDescent="0.25">
      <c r="A233" s="35">
        <v>6</v>
      </c>
      <c r="B233" s="83" t="s">
        <v>110</v>
      </c>
      <c r="C233" s="197" t="s">
        <v>178</v>
      </c>
      <c r="D233" s="127">
        <v>0</v>
      </c>
      <c r="E233" s="127">
        <v>0</v>
      </c>
      <c r="F233" s="128">
        <v>0</v>
      </c>
      <c r="G233" s="186">
        <v>0</v>
      </c>
      <c r="H233" s="127">
        <v>0</v>
      </c>
      <c r="I233" s="179">
        <v>0</v>
      </c>
      <c r="J233" s="126">
        <v>0</v>
      </c>
      <c r="K233" s="127">
        <v>0</v>
      </c>
      <c r="L233" s="128">
        <v>0</v>
      </c>
      <c r="M233" s="186">
        <v>0</v>
      </c>
      <c r="N233" s="127">
        <v>0</v>
      </c>
      <c r="O233" s="127">
        <v>0</v>
      </c>
      <c r="P233" s="127">
        <v>0</v>
      </c>
      <c r="Q233" s="127">
        <v>0</v>
      </c>
      <c r="R233" s="179">
        <v>0</v>
      </c>
      <c r="S233" s="126">
        <v>0</v>
      </c>
      <c r="T233" s="127">
        <v>0</v>
      </c>
      <c r="U233" s="127">
        <v>0</v>
      </c>
      <c r="V233" s="35"/>
    </row>
    <row r="234" spans="1:22" x14ac:dyDescent="0.25">
      <c r="A234" s="45"/>
      <c r="B234" s="153" t="s">
        <v>60</v>
      </c>
      <c r="C234" s="198"/>
      <c r="D234" s="134">
        <f t="shared" ref="D234:U234" si="53">SUM(D228:D232)</f>
        <v>6598920</v>
      </c>
      <c r="E234" s="134">
        <f t="shared" si="53"/>
        <v>0</v>
      </c>
      <c r="F234" s="135">
        <f t="shared" si="53"/>
        <v>0</v>
      </c>
      <c r="G234" s="136">
        <f t="shared" si="53"/>
        <v>1314450</v>
      </c>
      <c r="H234" s="134">
        <f t="shared" si="53"/>
        <v>0</v>
      </c>
      <c r="I234" s="137">
        <f t="shared" si="53"/>
        <v>0</v>
      </c>
      <c r="J234" s="133">
        <f t="shared" si="53"/>
        <v>87571745.099999994</v>
      </c>
      <c r="K234" s="134">
        <f t="shared" si="53"/>
        <v>0</v>
      </c>
      <c r="L234" s="135">
        <f t="shared" si="53"/>
        <v>0</v>
      </c>
      <c r="M234" s="136">
        <f t="shared" si="53"/>
        <v>0</v>
      </c>
      <c r="N234" s="134">
        <f t="shared" si="53"/>
        <v>1270000</v>
      </c>
      <c r="O234" s="134">
        <f t="shared" si="53"/>
        <v>0</v>
      </c>
      <c r="P234" s="134">
        <f t="shared" si="53"/>
        <v>1173480</v>
      </c>
      <c r="Q234" s="134">
        <f t="shared" si="53"/>
        <v>0</v>
      </c>
      <c r="R234" s="137">
        <f t="shared" si="53"/>
        <v>0</v>
      </c>
      <c r="S234" s="133">
        <f t="shared" si="53"/>
        <v>4462674</v>
      </c>
      <c r="T234" s="134">
        <f t="shared" si="53"/>
        <v>0</v>
      </c>
      <c r="U234" s="134">
        <f t="shared" si="53"/>
        <v>0</v>
      </c>
      <c r="V234" s="35"/>
    </row>
    <row r="235" spans="1:22" ht="15" customHeight="1" x14ac:dyDescent="0.25">
      <c r="A235" s="35" t="s">
        <v>83</v>
      </c>
      <c r="B235" s="83" t="s">
        <v>63</v>
      </c>
      <c r="C235" s="196"/>
      <c r="D235" s="572"/>
      <c r="E235" s="572"/>
      <c r="F235" s="575"/>
      <c r="G235" s="576"/>
      <c r="H235" s="572"/>
      <c r="I235" s="573"/>
      <c r="J235" s="571"/>
      <c r="K235" s="572"/>
      <c r="L235" s="575"/>
      <c r="M235" s="576"/>
      <c r="N235" s="572"/>
      <c r="O235" s="572"/>
      <c r="P235" s="572"/>
      <c r="Q235" s="572"/>
      <c r="R235" s="573"/>
      <c r="S235" s="571"/>
      <c r="T235" s="572"/>
      <c r="U235" s="572"/>
      <c r="V235" s="35"/>
    </row>
    <row r="236" spans="1:22" x14ac:dyDescent="0.25">
      <c r="A236" s="35">
        <v>7</v>
      </c>
      <c r="B236" s="83" t="s">
        <v>65</v>
      </c>
      <c r="C236" s="196" t="s">
        <v>179</v>
      </c>
      <c r="D236" s="127">
        <v>0</v>
      </c>
      <c r="E236" s="127">
        <v>0</v>
      </c>
      <c r="F236" s="128">
        <v>0</v>
      </c>
      <c r="G236" s="186">
        <v>0</v>
      </c>
      <c r="H236" s="127">
        <v>0</v>
      </c>
      <c r="I236" s="179">
        <v>0</v>
      </c>
      <c r="J236" s="126">
        <v>0</v>
      </c>
      <c r="K236" s="127">
        <v>0</v>
      </c>
      <c r="L236" s="128">
        <v>0</v>
      </c>
      <c r="M236" s="186">
        <v>0</v>
      </c>
      <c r="N236" s="127">
        <v>0</v>
      </c>
      <c r="O236" s="127">
        <v>0</v>
      </c>
      <c r="P236" s="127">
        <v>0</v>
      </c>
      <c r="Q236" s="127">
        <v>0</v>
      </c>
      <c r="R236" s="179">
        <v>0</v>
      </c>
      <c r="S236" s="126">
        <v>0</v>
      </c>
      <c r="T236" s="127">
        <v>0</v>
      </c>
      <c r="U236" s="127">
        <v>0</v>
      </c>
      <c r="V236" s="35"/>
    </row>
    <row r="237" spans="1:22" x14ac:dyDescent="0.25">
      <c r="A237" s="35">
        <v>8</v>
      </c>
      <c r="B237" s="83" t="s">
        <v>66</v>
      </c>
      <c r="C237" s="196" t="s">
        <v>180</v>
      </c>
      <c r="D237" s="127">
        <v>0</v>
      </c>
      <c r="E237" s="127">
        <v>0</v>
      </c>
      <c r="F237" s="128">
        <v>0</v>
      </c>
      <c r="G237" s="186">
        <v>0</v>
      </c>
      <c r="H237" s="127">
        <v>0</v>
      </c>
      <c r="I237" s="179">
        <v>0</v>
      </c>
      <c r="J237" s="126">
        <v>0</v>
      </c>
      <c r="K237" s="127">
        <v>0</v>
      </c>
      <c r="L237" s="128">
        <v>0</v>
      </c>
      <c r="M237" s="186">
        <v>0</v>
      </c>
      <c r="N237" s="127">
        <v>0</v>
      </c>
      <c r="O237" s="127">
        <v>0</v>
      </c>
      <c r="P237" s="127">
        <v>0</v>
      </c>
      <c r="Q237" s="127">
        <v>0</v>
      </c>
      <c r="R237" s="179">
        <v>0</v>
      </c>
      <c r="S237" s="126">
        <v>0</v>
      </c>
      <c r="T237" s="127">
        <v>0</v>
      </c>
      <c r="U237" s="127">
        <v>0</v>
      </c>
      <c r="V237" s="35"/>
    </row>
    <row r="238" spans="1:22" x14ac:dyDescent="0.25">
      <c r="A238" s="35">
        <v>9</v>
      </c>
      <c r="B238" s="83" t="s">
        <v>67</v>
      </c>
      <c r="C238" s="196" t="s">
        <v>181</v>
      </c>
      <c r="D238" s="127">
        <v>0</v>
      </c>
      <c r="E238" s="127">
        <v>0</v>
      </c>
      <c r="F238" s="128">
        <v>0</v>
      </c>
      <c r="G238" s="186">
        <v>0</v>
      </c>
      <c r="H238" s="127">
        <v>0</v>
      </c>
      <c r="I238" s="179">
        <v>0</v>
      </c>
      <c r="J238" s="126">
        <v>0</v>
      </c>
      <c r="K238" s="127">
        <v>0</v>
      </c>
      <c r="L238" s="128">
        <v>0</v>
      </c>
      <c r="M238" s="186">
        <v>0</v>
      </c>
      <c r="N238" s="127">
        <v>0</v>
      </c>
      <c r="O238" s="127">
        <v>0</v>
      </c>
      <c r="P238" s="127">
        <v>0</v>
      </c>
      <c r="Q238" s="127">
        <v>0</v>
      </c>
      <c r="R238" s="179">
        <v>0</v>
      </c>
      <c r="S238" s="126">
        <v>0</v>
      </c>
      <c r="T238" s="127">
        <v>0</v>
      </c>
      <c r="U238" s="127">
        <v>0</v>
      </c>
      <c r="V238" s="35"/>
    </row>
    <row r="239" spans="1:22" x14ac:dyDescent="0.25">
      <c r="A239" s="35">
        <v>10</v>
      </c>
      <c r="B239" s="83" t="s">
        <v>16</v>
      </c>
      <c r="C239" s="196" t="s">
        <v>178</v>
      </c>
      <c r="D239" s="127">
        <v>0</v>
      </c>
      <c r="E239" s="127">
        <v>0</v>
      </c>
      <c r="F239" s="128">
        <v>0</v>
      </c>
      <c r="G239" s="186">
        <v>0</v>
      </c>
      <c r="H239" s="127">
        <v>0</v>
      </c>
      <c r="I239" s="179">
        <v>0</v>
      </c>
      <c r="J239" s="126">
        <v>0</v>
      </c>
      <c r="K239" s="127">
        <v>0</v>
      </c>
      <c r="L239" s="128">
        <v>0</v>
      </c>
      <c r="M239" s="186">
        <v>0</v>
      </c>
      <c r="N239" s="127">
        <v>0</v>
      </c>
      <c r="O239" s="127">
        <v>0</v>
      </c>
      <c r="P239" s="127">
        <v>0</v>
      </c>
      <c r="Q239" s="127">
        <v>0</v>
      </c>
      <c r="R239" s="179">
        <v>0</v>
      </c>
      <c r="S239" s="126">
        <v>0</v>
      </c>
      <c r="T239" s="127">
        <v>0</v>
      </c>
      <c r="U239" s="127">
        <v>0</v>
      </c>
      <c r="V239" s="35"/>
    </row>
    <row r="240" spans="1:22" ht="29.25" x14ac:dyDescent="0.25">
      <c r="A240" s="45"/>
      <c r="B240" s="153" t="s">
        <v>68</v>
      </c>
      <c r="C240" s="198"/>
      <c r="D240" s="137">
        <f t="shared" ref="D240:L240" si="54">SUM(D236,D237,D239)</f>
        <v>0</v>
      </c>
      <c r="E240" s="134">
        <f t="shared" si="54"/>
        <v>0</v>
      </c>
      <c r="F240" s="218">
        <f t="shared" si="54"/>
        <v>0</v>
      </c>
      <c r="G240" s="217">
        <f t="shared" si="54"/>
        <v>0</v>
      </c>
      <c r="H240" s="134">
        <f t="shared" si="54"/>
        <v>0</v>
      </c>
      <c r="I240" s="218">
        <f t="shared" si="54"/>
        <v>0</v>
      </c>
      <c r="J240" s="217">
        <f t="shared" si="54"/>
        <v>0</v>
      </c>
      <c r="K240" s="134">
        <f t="shared" si="54"/>
        <v>0</v>
      </c>
      <c r="L240" s="218">
        <f t="shared" si="54"/>
        <v>0</v>
      </c>
      <c r="M240" s="136">
        <f>SUM(M236,M237,D347,M239)</f>
        <v>0</v>
      </c>
      <c r="N240" s="134">
        <f>SUM(N236,N237,E347,N239)</f>
        <v>0</v>
      </c>
      <c r="O240" s="134">
        <f>SUM(O236,O237,F347,O239)</f>
        <v>0</v>
      </c>
      <c r="P240" s="134">
        <f>SUM(P236,P237,W385,P239)</f>
        <v>0</v>
      </c>
      <c r="Q240" s="134">
        <f>SUM(Q236,Q237,X386,Q239)</f>
        <v>0</v>
      </c>
      <c r="R240" s="137">
        <f>SUM(R236,R237,Y386,R239)</f>
        <v>0</v>
      </c>
      <c r="S240" s="133">
        <f>SUM(S236,S237,Z385,S239)</f>
        <v>0</v>
      </c>
      <c r="T240" s="134">
        <f>SUM(T236,T237,AA386,T239)</f>
        <v>0</v>
      </c>
      <c r="U240" s="134">
        <f>SUM(U236,U237,AB386,U239)</f>
        <v>0</v>
      </c>
      <c r="V240" s="35"/>
    </row>
    <row r="241" spans="1:22" ht="30" x14ac:dyDescent="0.25">
      <c r="A241" s="35" t="s">
        <v>84</v>
      </c>
      <c r="B241" s="83" t="s">
        <v>89</v>
      </c>
      <c r="D241" s="572"/>
      <c r="E241" s="572"/>
      <c r="F241" s="575"/>
      <c r="G241" s="576"/>
      <c r="H241" s="572"/>
      <c r="I241" s="573"/>
      <c r="J241" s="571"/>
      <c r="K241" s="572"/>
      <c r="L241" s="575"/>
      <c r="M241" s="576"/>
      <c r="N241" s="572"/>
      <c r="O241" s="572"/>
      <c r="P241" s="572"/>
      <c r="Q241" s="572"/>
      <c r="R241" s="573"/>
      <c r="S241" s="571"/>
      <c r="T241" s="572"/>
      <c r="U241" s="572"/>
      <c r="V241" s="35"/>
    </row>
    <row r="242" spans="1:22" ht="30" x14ac:dyDescent="0.25">
      <c r="A242" s="35">
        <v>11</v>
      </c>
      <c r="B242" s="83" t="s">
        <v>191</v>
      </c>
      <c r="C242" s="196" t="s">
        <v>168</v>
      </c>
      <c r="D242" s="127">
        <v>0</v>
      </c>
      <c r="E242" s="127">
        <v>0</v>
      </c>
      <c r="F242" s="128">
        <v>0</v>
      </c>
      <c r="G242" s="186">
        <v>0</v>
      </c>
      <c r="H242" s="127">
        <v>0</v>
      </c>
      <c r="I242" s="179">
        <v>0</v>
      </c>
      <c r="J242" s="126">
        <v>0</v>
      </c>
      <c r="K242" s="127">
        <v>0</v>
      </c>
      <c r="L242" s="128">
        <v>0</v>
      </c>
      <c r="M242" s="186">
        <v>0</v>
      </c>
      <c r="N242" s="127">
        <v>0</v>
      </c>
      <c r="O242" s="127">
        <v>0</v>
      </c>
      <c r="P242" s="127">
        <v>0</v>
      </c>
      <c r="Q242" s="127">
        <v>0</v>
      </c>
      <c r="R242" s="179">
        <v>0</v>
      </c>
      <c r="S242" s="126">
        <v>0</v>
      </c>
      <c r="T242" s="127">
        <v>0</v>
      </c>
      <c r="U242" s="127">
        <v>0</v>
      </c>
      <c r="V242" s="35"/>
    </row>
    <row r="243" spans="1:22" x14ac:dyDescent="0.25">
      <c r="A243" s="35">
        <v>12</v>
      </c>
      <c r="B243" s="83" t="s">
        <v>77</v>
      </c>
      <c r="C243" s="196" t="s">
        <v>169</v>
      </c>
      <c r="D243" s="127">
        <v>0</v>
      </c>
      <c r="E243" s="127">
        <v>0</v>
      </c>
      <c r="F243" s="128">
        <v>0</v>
      </c>
      <c r="G243" s="186">
        <v>0</v>
      </c>
      <c r="H243" s="127">
        <v>0</v>
      </c>
      <c r="I243" s="179">
        <v>0</v>
      </c>
      <c r="J243" s="126">
        <v>0</v>
      </c>
      <c r="K243" s="127">
        <v>0</v>
      </c>
      <c r="L243" s="128">
        <v>0</v>
      </c>
      <c r="M243" s="186">
        <v>0</v>
      </c>
      <c r="N243" s="127">
        <v>0</v>
      </c>
      <c r="O243" s="127">
        <v>0</v>
      </c>
      <c r="P243" s="127">
        <v>0</v>
      </c>
      <c r="Q243" s="127">
        <v>0</v>
      </c>
      <c r="R243" s="179">
        <v>0</v>
      </c>
      <c r="S243" s="126">
        <v>0</v>
      </c>
      <c r="T243" s="127">
        <v>0</v>
      </c>
      <c r="U243" s="127">
        <v>0</v>
      </c>
      <c r="V243" s="35"/>
    </row>
    <row r="244" spans="1:22" ht="30" x14ac:dyDescent="0.25">
      <c r="A244" s="35">
        <v>13</v>
      </c>
      <c r="B244" s="83" t="s">
        <v>184</v>
      </c>
      <c r="C244" s="197" t="s">
        <v>171</v>
      </c>
      <c r="D244" s="127">
        <v>0</v>
      </c>
      <c r="E244" s="127">
        <v>0</v>
      </c>
      <c r="F244" s="128">
        <v>0</v>
      </c>
      <c r="G244" s="186">
        <v>0</v>
      </c>
      <c r="H244" s="127">
        <v>0</v>
      </c>
      <c r="I244" s="179">
        <v>0</v>
      </c>
      <c r="J244" s="126">
        <v>0</v>
      </c>
      <c r="K244" s="127">
        <v>0</v>
      </c>
      <c r="L244" s="128">
        <v>0</v>
      </c>
      <c r="M244" s="186">
        <v>0</v>
      </c>
      <c r="N244" s="127">
        <v>0</v>
      </c>
      <c r="O244" s="127">
        <v>0</v>
      </c>
      <c r="P244" s="127">
        <v>0</v>
      </c>
      <c r="Q244" s="127">
        <v>0</v>
      </c>
      <c r="R244" s="179">
        <v>0</v>
      </c>
      <c r="S244" s="126">
        <v>0</v>
      </c>
      <c r="T244" s="127">
        <v>0</v>
      </c>
      <c r="U244" s="127">
        <v>0</v>
      </c>
      <c r="V244" s="35"/>
    </row>
    <row r="245" spans="1:22" ht="29.25" x14ac:dyDescent="0.25">
      <c r="A245" s="45"/>
      <c r="B245" s="153" t="s">
        <v>106</v>
      </c>
      <c r="C245" s="149"/>
      <c r="D245" s="134">
        <f t="shared" ref="D245:U245" si="55">SUM(D242,D243,D244)</f>
        <v>0</v>
      </c>
      <c r="E245" s="134">
        <f t="shared" si="55"/>
        <v>0</v>
      </c>
      <c r="F245" s="135">
        <f t="shared" si="55"/>
        <v>0</v>
      </c>
      <c r="G245" s="136">
        <f t="shared" si="55"/>
        <v>0</v>
      </c>
      <c r="H245" s="134">
        <f t="shared" si="55"/>
        <v>0</v>
      </c>
      <c r="I245" s="137">
        <f t="shared" si="55"/>
        <v>0</v>
      </c>
      <c r="J245" s="133">
        <f t="shared" si="55"/>
        <v>0</v>
      </c>
      <c r="K245" s="134">
        <f t="shared" si="55"/>
        <v>0</v>
      </c>
      <c r="L245" s="135">
        <f t="shared" si="55"/>
        <v>0</v>
      </c>
      <c r="M245" s="136">
        <f t="shared" si="55"/>
        <v>0</v>
      </c>
      <c r="N245" s="134">
        <f t="shared" si="55"/>
        <v>0</v>
      </c>
      <c r="O245" s="134">
        <f t="shared" si="55"/>
        <v>0</v>
      </c>
      <c r="P245" s="134">
        <f t="shared" si="55"/>
        <v>0</v>
      </c>
      <c r="Q245" s="134">
        <f t="shared" si="55"/>
        <v>0</v>
      </c>
      <c r="R245" s="137">
        <f t="shared" si="55"/>
        <v>0</v>
      </c>
      <c r="S245" s="133">
        <f t="shared" si="55"/>
        <v>0</v>
      </c>
      <c r="T245" s="134">
        <f t="shared" si="55"/>
        <v>0</v>
      </c>
      <c r="U245" s="134">
        <f t="shared" si="55"/>
        <v>0</v>
      </c>
      <c r="V245" s="35"/>
    </row>
    <row r="246" spans="1:22" ht="29.25" x14ac:dyDescent="0.25">
      <c r="A246" s="45"/>
      <c r="B246" s="153" t="s">
        <v>115</v>
      </c>
      <c r="C246" s="149"/>
      <c r="D246" s="134">
        <f t="shared" ref="D246:U246" si="56">SUM(D245,D240,D234)</f>
        <v>6598920</v>
      </c>
      <c r="E246" s="134">
        <f t="shared" si="56"/>
        <v>0</v>
      </c>
      <c r="F246" s="135">
        <f t="shared" si="56"/>
        <v>0</v>
      </c>
      <c r="G246" s="136">
        <f t="shared" si="56"/>
        <v>1314450</v>
      </c>
      <c r="H246" s="134">
        <f t="shared" si="56"/>
        <v>0</v>
      </c>
      <c r="I246" s="137">
        <f t="shared" si="56"/>
        <v>0</v>
      </c>
      <c r="J246" s="133">
        <f t="shared" si="56"/>
        <v>87571745.099999994</v>
      </c>
      <c r="K246" s="134">
        <f t="shared" si="56"/>
        <v>0</v>
      </c>
      <c r="L246" s="135">
        <f t="shared" si="56"/>
        <v>0</v>
      </c>
      <c r="M246" s="136">
        <f t="shared" si="56"/>
        <v>0</v>
      </c>
      <c r="N246" s="134">
        <f t="shared" si="56"/>
        <v>1270000</v>
      </c>
      <c r="O246" s="134">
        <f t="shared" si="56"/>
        <v>0</v>
      </c>
      <c r="P246" s="134">
        <f t="shared" si="56"/>
        <v>1173480</v>
      </c>
      <c r="Q246" s="134">
        <f t="shared" si="56"/>
        <v>0</v>
      </c>
      <c r="R246" s="137">
        <f t="shared" si="56"/>
        <v>0</v>
      </c>
      <c r="S246" s="133">
        <f t="shared" si="56"/>
        <v>4462674</v>
      </c>
      <c r="T246" s="134">
        <f t="shared" si="56"/>
        <v>0</v>
      </c>
      <c r="U246" s="134">
        <f t="shared" si="56"/>
        <v>0</v>
      </c>
      <c r="V246" s="35"/>
    </row>
    <row r="247" spans="1:22" ht="15.75" thickBot="1" x14ac:dyDescent="0.3">
      <c r="A247" s="45"/>
      <c r="B247" s="153"/>
      <c r="C247" s="149"/>
      <c r="D247" s="249"/>
      <c r="E247" s="249"/>
      <c r="F247" s="249"/>
      <c r="G247" s="249"/>
      <c r="H247" s="249"/>
      <c r="I247" s="249"/>
      <c r="J247" s="249"/>
      <c r="K247" s="249"/>
      <c r="L247" s="249"/>
      <c r="M247" s="249"/>
      <c r="N247" s="249"/>
      <c r="O247" s="249"/>
      <c r="P247" s="249"/>
      <c r="Q247" s="249"/>
      <c r="R247" s="249"/>
      <c r="S247" s="249"/>
      <c r="T247" s="249"/>
      <c r="U247" s="249"/>
      <c r="V247" s="35"/>
    </row>
    <row r="248" spans="1:22" ht="15.75" customHeight="1" thickBot="1" x14ac:dyDescent="0.3">
      <c r="A248" s="156"/>
      <c r="B248" s="153"/>
      <c r="C248" s="149"/>
      <c r="D248" s="733" t="s">
        <v>90</v>
      </c>
      <c r="E248" s="734"/>
      <c r="F248" s="734"/>
      <c r="G248" s="734"/>
      <c r="H248" s="734"/>
      <c r="I248" s="734"/>
      <c r="J248" s="734"/>
      <c r="K248" s="734"/>
      <c r="L248" s="734"/>
      <c r="M248" s="734"/>
      <c r="N248" s="734"/>
      <c r="O248" s="735"/>
      <c r="P248" s="193"/>
      <c r="Q248" s="193"/>
      <c r="R248" s="193"/>
      <c r="S248" s="193"/>
      <c r="T248" s="193"/>
      <c r="U248" s="193"/>
      <c r="V248" s="35"/>
    </row>
    <row r="249" spans="1:22" ht="60" customHeight="1" x14ac:dyDescent="0.25">
      <c r="A249" s="156"/>
      <c r="B249" s="153"/>
      <c r="C249" s="194" t="s">
        <v>334</v>
      </c>
      <c r="D249" s="610" t="s">
        <v>308</v>
      </c>
      <c r="E249" s="610"/>
      <c r="F249" s="630"/>
      <c r="G249" s="639" t="s">
        <v>263</v>
      </c>
      <c r="H249" s="610"/>
      <c r="I249" s="640"/>
      <c r="J249" s="629" t="s">
        <v>277</v>
      </c>
      <c r="K249" s="610"/>
      <c r="L249" s="630"/>
      <c r="M249" s="738" t="s">
        <v>333</v>
      </c>
      <c r="N249" s="739"/>
      <c r="O249" s="740"/>
      <c r="P249" s="35"/>
      <c r="Q249" s="35"/>
      <c r="R249" s="35"/>
      <c r="S249" s="35"/>
      <c r="T249" s="35"/>
      <c r="U249" s="35"/>
      <c r="V249" s="35"/>
    </row>
    <row r="250" spans="1:22" ht="84" customHeight="1" x14ac:dyDescent="0.25">
      <c r="A250" s="156"/>
      <c r="B250" s="153"/>
      <c r="C250" s="195" t="s">
        <v>124</v>
      </c>
      <c r="D250" s="617" t="s">
        <v>393</v>
      </c>
      <c r="E250" s="598"/>
      <c r="F250" s="649"/>
      <c r="G250" s="599" t="s">
        <v>394</v>
      </c>
      <c r="H250" s="598"/>
      <c r="I250" s="649"/>
      <c r="J250" s="598" t="s">
        <v>395</v>
      </c>
      <c r="K250" s="598"/>
      <c r="L250" s="649"/>
      <c r="M250" s="743"/>
      <c r="N250" s="744"/>
      <c r="O250" s="745"/>
      <c r="P250" s="35"/>
      <c r="Q250" s="35"/>
      <c r="R250" s="35"/>
      <c r="S250" s="35"/>
      <c r="T250" s="35"/>
      <c r="U250" s="35"/>
      <c r="V250" s="35"/>
    </row>
    <row r="251" spans="1:22" ht="90" customHeight="1" x14ac:dyDescent="0.25">
      <c r="A251" s="148" t="s">
        <v>40</v>
      </c>
      <c r="B251" s="149" t="s">
        <v>124</v>
      </c>
      <c r="C251" s="194" t="s">
        <v>142</v>
      </c>
      <c r="D251" s="233" t="s">
        <v>159</v>
      </c>
      <c r="E251" s="233" t="s">
        <v>160</v>
      </c>
      <c r="F251" s="236" t="s">
        <v>161</v>
      </c>
      <c r="G251" s="232" t="s">
        <v>159</v>
      </c>
      <c r="H251" s="233" t="s">
        <v>160</v>
      </c>
      <c r="I251" s="234" t="s">
        <v>161</v>
      </c>
      <c r="J251" s="235" t="s">
        <v>159</v>
      </c>
      <c r="K251" s="233" t="s">
        <v>160</v>
      </c>
      <c r="L251" s="236" t="s">
        <v>161</v>
      </c>
      <c r="M251" s="247" t="s">
        <v>159</v>
      </c>
      <c r="N251" s="244" t="s">
        <v>160</v>
      </c>
      <c r="O251" s="248" t="s">
        <v>161</v>
      </c>
      <c r="P251" s="35"/>
      <c r="Q251" s="35"/>
      <c r="R251" s="35"/>
      <c r="S251" s="35"/>
      <c r="T251" s="35"/>
      <c r="U251" s="35"/>
      <c r="V251" s="35"/>
    </row>
    <row r="252" spans="1:22" ht="30" x14ac:dyDescent="0.25">
      <c r="A252" s="35" t="s">
        <v>54</v>
      </c>
      <c r="B252" s="83" t="s">
        <v>56</v>
      </c>
      <c r="D252" s="708"/>
      <c r="E252" s="708"/>
      <c r="F252" s="709"/>
      <c r="G252" s="710"/>
      <c r="H252" s="708"/>
      <c r="I252" s="711"/>
      <c r="J252" s="721"/>
      <c r="K252" s="708"/>
      <c r="L252" s="709"/>
      <c r="M252" s="716"/>
      <c r="N252" s="708"/>
      <c r="O252" s="717"/>
      <c r="P252" s="35"/>
      <c r="Q252" s="35"/>
      <c r="R252" s="35"/>
      <c r="S252" s="35"/>
      <c r="T252" s="35"/>
      <c r="U252" s="35"/>
      <c r="V252" s="35"/>
    </row>
    <row r="253" spans="1:22" x14ac:dyDescent="0.25">
      <c r="A253" s="35">
        <v>1</v>
      </c>
      <c r="B253" s="83" t="s">
        <v>2</v>
      </c>
      <c r="C253" s="196" t="s">
        <v>172</v>
      </c>
      <c r="D253" s="127">
        <v>0</v>
      </c>
      <c r="E253" s="127">
        <v>0</v>
      </c>
      <c r="F253" s="179">
        <v>0</v>
      </c>
      <c r="G253" s="185">
        <v>27640163.859999999</v>
      </c>
      <c r="H253" s="127">
        <v>0</v>
      </c>
      <c r="I253" s="215">
        <v>0</v>
      </c>
      <c r="J253" s="186">
        <v>0</v>
      </c>
      <c r="K253" s="127">
        <v>3548919</v>
      </c>
      <c r="L253" s="179">
        <v>0</v>
      </c>
      <c r="M253" s="219">
        <f t="shared" ref="M253:O258" si="57">D155+G155+J155+M155+P155+S155+D179+G179+J179+M179+P179+S179+D203+G203+J203+M203+P203+S203+D228+G228+J228+M228+P228+S228+D253+G253+J253</f>
        <v>48688630.859999999</v>
      </c>
      <c r="N253" s="127">
        <f t="shared" si="57"/>
        <v>9838681</v>
      </c>
      <c r="O253" s="220">
        <f t="shared" si="57"/>
        <v>0</v>
      </c>
      <c r="P253" s="35"/>
      <c r="Q253" s="35"/>
      <c r="R253" s="35"/>
      <c r="S253" s="35"/>
      <c r="T253" s="35"/>
      <c r="U253" s="35"/>
      <c r="V253" s="35"/>
    </row>
    <row r="254" spans="1:22" ht="30" x14ac:dyDescent="0.25">
      <c r="A254" s="35">
        <v>2</v>
      </c>
      <c r="B254" s="83" t="s">
        <v>58</v>
      </c>
      <c r="C254" s="196" t="s">
        <v>173</v>
      </c>
      <c r="D254" s="127">
        <v>0</v>
      </c>
      <c r="E254" s="127">
        <v>0</v>
      </c>
      <c r="F254" s="179">
        <v>0</v>
      </c>
      <c r="G254" s="185">
        <v>5889214.2092000004</v>
      </c>
      <c r="H254" s="127">
        <v>0</v>
      </c>
      <c r="I254" s="215">
        <v>0</v>
      </c>
      <c r="J254" s="186">
        <v>0</v>
      </c>
      <c r="K254" s="127">
        <v>672714</v>
      </c>
      <c r="L254" s="179">
        <v>0</v>
      </c>
      <c r="M254" s="219">
        <f t="shared" si="57"/>
        <v>10622238.2092</v>
      </c>
      <c r="N254" s="127">
        <f t="shared" si="57"/>
        <v>1590453</v>
      </c>
      <c r="O254" s="220">
        <f t="shared" si="57"/>
        <v>0</v>
      </c>
      <c r="P254" s="35"/>
      <c r="Q254" s="35"/>
      <c r="R254" s="35"/>
      <c r="S254" s="35"/>
      <c r="T254" s="35"/>
      <c r="U254" s="35"/>
      <c r="V254" s="35"/>
    </row>
    <row r="255" spans="1:22" x14ac:dyDescent="0.25">
      <c r="A255" s="35">
        <v>3</v>
      </c>
      <c r="B255" s="83" t="s">
        <v>3</v>
      </c>
      <c r="C255" s="196" t="s">
        <v>175</v>
      </c>
      <c r="D255" s="127">
        <v>7701840</v>
      </c>
      <c r="E255" s="127">
        <v>0</v>
      </c>
      <c r="F255" s="179">
        <v>0</v>
      </c>
      <c r="G255" s="185">
        <v>37892231.219999999</v>
      </c>
      <c r="H255" s="127">
        <v>0</v>
      </c>
      <c r="I255" s="215">
        <v>0</v>
      </c>
      <c r="J255" s="186">
        <v>0</v>
      </c>
      <c r="K255" s="127">
        <v>6790957.7100000009</v>
      </c>
      <c r="L255" s="179">
        <v>0</v>
      </c>
      <c r="M255" s="219">
        <f t="shared" si="57"/>
        <v>185199754.5</v>
      </c>
      <c r="N255" s="127">
        <f t="shared" si="57"/>
        <v>11425457.710000001</v>
      </c>
      <c r="O255" s="220">
        <f t="shared" si="57"/>
        <v>0</v>
      </c>
      <c r="P255" s="35"/>
      <c r="Q255" s="35"/>
      <c r="R255" s="35"/>
      <c r="S255" s="35"/>
      <c r="T255" s="35"/>
      <c r="U255" s="35"/>
      <c r="V255" s="35"/>
    </row>
    <row r="256" spans="1:22" x14ac:dyDescent="0.25">
      <c r="A256" s="35">
        <v>4</v>
      </c>
      <c r="B256" s="83" t="s">
        <v>52</v>
      </c>
      <c r="C256" s="196" t="s">
        <v>176</v>
      </c>
      <c r="D256" s="127">
        <v>0</v>
      </c>
      <c r="E256" s="127">
        <v>0</v>
      </c>
      <c r="F256" s="179">
        <v>0</v>
      </c>
      <c r="G256" s="185">
        <v>0</v>
      </c>
      <c r="H256" s="127">
        <v>0</v>
      </c>
      <c r="I256" s="215">
        <v>0</v>
      </c>
      <c r="J256" s="186">
        <v>0</v>
      </c>
      <c r="K256" s="127">
        <v>0</v>
      </c>
      <c r="L256" s="179">
        <v>0</v>
      </c>
      <c r="M256" s="219">
        <f t="shared" si="57"/>
        <v>0</v>
      </c>
      <c r="N256" s="127">
        <f t="shared" si="57"/>
        <v>0</v>
      </c>
      <c r="O256" s="220">
        <f t="shared" si="57"/>
        <v>0</v>
      </c>
      <c r="P256" s="35"/>
      <c r="Q256" s="35"/>
      <c r="R256" s="35"/>
      <c r="S256" s="35"/>
      <c r="T256" s="35"/>
      <c r="U256" s="35"/>
      <c r="V256" s="35"/>
    </row>
    <row r="257" spans="1:22" x14ac:dyDescent="0.25">
      <c r="A257" s="35">
        <v>5</v>
      </c>
      <c r="B257" s="83" t="s">
        <v>59</v>
      </c>
      <c r="C257" s="196" t="s">
        <v>177</v>
      </c>
      <c r="D257" s="127">
        <v>0</v>
      </c>
      <c r="E257" s="127">
        <v>0</v>
      </c>
      <c r="F257" s="179">
        <v>0</v>
      </c>
      <c r="G257" s="185">
        <v>0</v>
      </c>
      <c r="H257" s="127">
        <v>0</v>
      </c>
      <c r="I257" s="215">
        <v>0</v>
      </c>
      <c r="J257" s="186">
        <v>0</v>
      </c>
      <c r="K257" s="127">
        <v>0</v>
      </c>
      <c r="L257" s="179">
        <v>0</v>
      </c>
      <c r="M257" s="219">
        <f t="shared" si="57"/>
        <v>0</v>
      </c>
      <c r="N257" s="127">
        <f t="shared" si="57"/>
        <v>0</v>
      </c>
      <c r="O257" s="220">
        <f t="shared" si="57"/>
        <v>0</v>
      </c>
      <c r="P257" s="35"/>
      <c r="Q257" s="35"/>
      <c r="R257" s="35"/>
      <c r="S257" s="35"/>
      <c r="T257" s="35"/>
      <c r="U257" s="35"/>
      <c r="V257" s="35"/>
    </row>
    <row r="258" spans="1:22" x14ac:dyDescent="0.25">
      <c r="A258" s="35">
        <v>6</v>
      </c>
      <c r="B258" s="83" t="s">
        <v>110</v>
      </c>
      <c r="C258" s="197" t="s">
        <v>178</v>
      </c>
      <c r="D258" s="127">
        <v>0</v>
      </c>
      <c r="E258" s="127">
        <v>0</v>
      </c>
      <c r="F258" s="179">
        <v>0</v>
      </c>
      <c r="G258" s="185">
        <v>0</v>
      </c>
      <c r="H258" s="127">
        <v>0</v>
      </c>
      <c r="I258" s="215">
        <v>0</v>
      </c>
      <c r="J258" s="186">
        <v>0</v>
      </c>
      <c r="K258" s="127">
        <v>0</v>
      </c>
      <c r="L258" s="179">
        <v>0</v>
      </c>
      <c r="M258" s="219">
        <f t="shared" si="57"/>
        <v>0</v>
      </c>
      <c r="N258" s="127">
        <f t="shared" si="57"/>
        <v>0</v>
      </c>
      <c r="O258" s="220">
        <f t="shared" si="57"/>
        <v>0</v>
      </c>
      <c r="P258" s="35"/>
      <c r="Q258" s="35"/>
      <c r="R258" s="35"/>
      <c r="S258" s="35"/>
      <c r="T258" s="35"/>
      <c r="U258" s="35"/>
      <c r="V258" s="35"/>
    </row>
    <row r="259" spans="1:22" x14ac:dyDescent="0.25">
      <c r="A259" s="45"/>
      <c r="B259" s="153" t="s">
        <v>60</v>
      </c>
      <c r="C259" s="198"/>
      <c r="D259" s="134">
        <f t="shared" ref="D259:O259" si="58">SUM(D253:D257)</f>
        <v>7701840</v>
      </c>
      <c r="E259" s="134">
        <f t="shared" si="58"/>
        <v>0</v>
      </c>
      <c r="F259" s="137">
        <f t="shared" si="58"/>
        <v>0</v>
      </c>
      <c r="G259" s="133">
        <f t="shared" si="58"/>
        <v>71421609.289200008</v>
      </c>
      <c r="H259" s="134">
        <f t="shared" si="58"/>
        <v>0</v>
      </c>
      <c r="I259" s="135">
        <f t="shared" si="58"/>
        <v>0</v>
      </c>
      <c r="J259" s="136">
        <f t="shared" si="58"/>
        <v>0</v>
      </c>
      <c r="K259" s="134">
        <f t="shared" si="58"/>
        <v>11012590.710000001</v>
      </c>
      <c r="L259" s="137">
        <f t="shared" si="58"/>
        <v>0</v>
      </c>
      <c r="M259" s="206">
        <f t="shared" si="58"/>
        <v>244510623.56920001</v>
      </c>
      <c r="N259" s="134">
        <f t="shared" si="58"/>
        <v>22854591.710000001</v>
      </c>
      <c r="O259" s="207">
        <f t="shared" si="58"/>
        <v>0</v>
      </c>
      <c r="P259" s="35"/>
      <c r="Q259" s="35"/>
      <c r="R259" s="35"/>
      <c r="S259" s="35"/>
      <c r="T259" s="35"/>
      <c r="U259" s="35"/>
      <c r="V259" s="35"/>
    </row>
    <row r="260" spans="1:22" ht="15" customHeight="1" x14ac:dyDescent="0.25">
      <c r="A260" s="35" t="s">
        <v>83</v>
      </c>
      <c r="B260" s="83" t="s">
        <v>63</v>
      </c>
      <c r="C260" s="196"/>
      <c r="D260" s="572"/>
      <c r="E260" s="572"/>
      <c r="F260" s="573"/>
      <c r="G260" s="571"/>
      <c r="H260" s="572"/>
      <c r="I260" s="575"/>
      <c r="J260" s="576"/>
      <c r="K260" s="572"/>
      <c r="L260" s="573"/>
      <c r="M260" s="612"/>
      <c r="N260" s="572"/>
      <c r="O260" s="613"/>
      <c r="P260" s="35"/>
      <c r="Q260" s="35"/>
      <c r="R260" s="35"/>
      <c r="S260" s="35"/>
      <c r="T260" s="35"/>
      <c r="U260" s="35"/>
      <c r="V260" s="35"/>
    </row>
    <row r="261" spans="1:22" x14ac:dyDescent="0.25">
      <c r="A261" s="35">
        <v>7</v>
      </c>
      <c r="B261" s="83" t="s">
        <v>65</v>
      </c>
      <c r="C261" s="196" t="s">
        <v>179</v>
      </c>
      <c r="D261" s="127">
        <v>0</v>
      </c>
      <c r="E261" s="127">
        <v>0</v>
      </c>
      <c r="F261" s="179">
        <v>0</v>
      </c>
      <c r="G261" s="185">
        <v>0</v>
      </c>
      <c r="H261" s="127">
        <v>0</v>
      </c>
      <c r="I261" s="215">
        <v>0</v>
      </c>
      <c r="J261" s="186">
        <v>0</v>
      </c>
      <c r="K261" s="127">
        <v>0</v>
      </c>
      <c r="L261" s="179">
        <v>0</v>
      </c>
      <c r="M261" s="219">
        <f t="shared" ref="M261:O264" si="59">D163+G163+J163+M163+P163+S163+D187+G187+J187+M187+P187+S187+D211+G211+J211+M211+P211+S211+D236+G236+J236+M236+P236+S236+D261+G261+J261</f>
        <v>0</v>
      </c>
      <c r="N261" s="127">
        <f t="shared" si="59"/>
        <v>0</v>
      </c>
      <c r="O261" s="220">
        <f t="shared" si="59"/>
        <v>0</v>
      </c>
      <c r="P261" s="35"/>
      <c r="Q261" s="35"/>
      <c r="R261" s="35"/>
      <c r="S261" s="35"/>
      <c r="T261" s="35"/>
      <c r="U261" s="35"/>
      <c r="V261" s="35"/>
    </row>
    <row r="262" spans="1:22" x14ac:dyDescent="0.25">
      <c r="A262" s="35">
        <v>8</v>
      </c>
      <c r="B262" s="83" t="s">
        <v>66</v>
      </c>
      <c r="C262" s="196" t="s">
        <v>180</v>
      </c>
      <c r="D262" s="127">
        <v>0</v>
      </c>
      <c r="E262" s="127">
        <v>0</v>
      </c>
      <c r="F262" s="179">
        <v>0</v>
      </c>
      <c r="G262" s="185">
        <v>0</v>
      </c>
      <c r="H262" s="127">
        <v>0</v>
      </c>
      <c r="I262" s="215">
        <v>0</v>
      </c>
      <c r="J262" s="186">
        <v>0</v>
      </c>
      <c r="K262" s="127">
        <v>0</v>
      </c>
      <c r="L262" s="179">
        <v>0</v>
      </c>
      <c r="M262" s="219">
        <f t="shared" si="59"/>
        <v>0</v>
      </c>
      <c r="N262" s="127">
        <f t="shared" si="59"/>
        <v>0</v>
      </c>
      <c r="O262" s="220">
        <f t="shared" si="59"/>
        <v>0</v>
      </c>
      <c r="P262" s="35"/>
      <c r="Q262" s="35"/>
      <c r="R262" s="35"/>
      <c r="S262" s="35"/>
      <c r="T262" s="35"/>
      <c r="U262" s="35"/>
      <c r="V262" s="35"/>
    </row>
    <row r="263" spans="1:22" x14ac:dyDescent="0.25">
      <c r="A263" s="35">
        <v>9</v>
      </c>
      <c r="B263" s="83" t="s">
        <v>67</v>
      </c>
      <c r="C263" s="196" t="s">
        <v>181</v>
      </c>
      <c r="D263" s="127">
        <v>0</v>
      </c>
      <c r="E263" s="127">
        <v>0</v>
      </c>
      <c r="F263" s="179">
        <v>0</v>
      </c>
      <c r="G263" s="185">
        <v>0</v>
      </c>
      <c r="H263" s="127">
        <v>0</v>
      </c>
      <c r="I263" s="215">
        <v>0</v>
      </c>
      <c r="J263" s="186">
        <v>0</v>
      </c>
      <c r="K263" s="127">
        <v>0</v>
      </c>
      <c r="L263" s="179">
        <v>0</v>
      </c>
      <c r="M263" s="219">
        <f t="shared" si="59"/>
        <v>0</v>
      </c>
      <c r="N263" s="127">
        <f t="shared" si="59"/>
        <v>0</v>
      </c>
      <c r="O263" s="220">
        <f t="shared" si="59"/>
        <v>0</v>
      </c>
      <c r="P263" s="35"/>
      <c r="Q263" s="35"/>
      <c r="R263" s="35"/>
      <c r="S263" s="35"/>
      <c r="T263" s="35"/>
      <c r="U263" s="35"/>
      <c r="V263" s="35"/>
    </row>
    <row r="264" spans="1:22" x14ac:dyDescent="0.25">
      <c r="A264" s="35">
        <v>10</v>
      </c>
      <c r="B264" s="83" t="s">
        <v>16</v>
      </c>
      <c r="C264" s="196" t="s">
        <v>178</v>
      </c>
      <c r="D264" s="127">
        <v>0</v>
      </c>
      <c r="E264" s="127">
        <v>0</v>
      </c>
      <c r="F264" s="179">
        <v>0</v>
      </c>
      <c r="G264" s="185">
        <v>0</v>
      </c>
      <c r="H264" s="127">
        <v>0</v>
      </c>
      <c r="I264" s="215">
        <v>0</v>
      </c>
      <c r="J264" s="186">
        <v>0</v>
      </c>
      <c r="K264" s="127">
        <v>0</v>
      </c>
      <c r="L264" s="179">
        <v>0</v>
      </c>
      <c r="M264" s="219">
        <f t="shared" si="59"/>
        <v>0</v>
      </c>
      <c r="N264" s="127">
        <f t="shared" si="59"/>
        <v>0</v>
      </c>
      <c r="O264" s="220">
        <f t="shared" si="59"/>
        <v>0</v>
      </c>
      <c r="P264" s="35"/>
      <c r="Q264" s="35"/>
      <c r="R264" s="35"/>
      <c r="S264" s="35"/>
      <c r="T264" s="35"/>
      <c r="U264" s="35"/>
      <c r="V264" s="35"/>
    </row>
    <row r="265" spans="1:22" ht="29.25" x14ac:dyDescent="0.25">
      <c r="A265" s="45"/>
      <c r="B265" s="153" t="s">
        <v>68</v>
      </c>
      <c r="C265" s="198"/>
      <c r="D265" s="137">
        <f t="shared" ref="D265:L265" si="60">SUM(D261,D262,D264)</f>
        <v>0</v>
      </c>
      <c r="E265" s="134">
        <f t="shared" si="60"/>
        <v>0</v>
      </c>
      <c r="F265" s="218">
        <f t="shared" si="60"/>
        <v>0</v>
      </c>
      <c r="G265" s="137">
        <f t="shared" si="60"/>
        <v>0</v>
      </c>
      <c r="H265" s="134">
        <f t="shared" si="60"/>
        <v>0</v>
      </c>
      <c r="I265" s="218">
        <f t="shared" si="60"/>
        <v>0</v>
      </c>
      <c r="J265" s="137">
        <f t="shared" si="60"/>
        <v>0</v>
      </c>
      <c r="K265" s="134">
        <f t="shared" si="60"/>
        <v>0</v>
      </c>
      <c r="L265" s="218">
        <f t="shared" si="60"/>
        <v>0</v>
      </c>
      <c r="M265" s="206">
        <f>SUM(M261,M262,M263,M264)</f>
        <v>0</v>
      </c>
      <c r="N265" s="134">
        <f>SUM(N261,N262,N263,N264)</f>
        <v>0</v>
      </c>
      <c r="O265" s="207">
        <f>SUM(O261,O262,O263,O264)</f>
        <v>0</v>
      </c>
      <c r="P265" s="35"/>
      <c r="Q265" s="35"/>
      <c r="R265" s="35"/>
      <c r="S265" s="35"/>
      <c r="T265" s="35"/>
      <c r="U265" s="35"/>
      <c r="V265" s="35"/>
    </row>
    <row r="266" spans="1:22" ht="30" x14ac:dyDescent="0.25">
      <c r="A266" s="35" t="s">
        <v>84</v>
      </c>
      <c r="B266" s="83" t="s">
        <v>89</v>
      </c>
      <c r="D266" s="572"/>
      <c r="E266" s="572"/>
      <c r="F266" s="573"/>
      <c r="G266" s="571"/>
      <c r="H266" s="572"/>
      <c r="I266" s="575"/>
      <c r="J266" s="576"/>
      <c r="K266" s="572"/>
      <c r="L266" s="573"/>
      <c r="M266" s="612"/>
      <c r="N266" s="572"/>
      <c r="O266" s="613"/>
      <c r="P266" s="35"/>
      <c r="Q266" s="35"/>
      <c r="R266" s="35"/>
      <c r="S266" s="35"/>
      <c r="T266" s="35"/>
      <c r="U266" s="35"/>
      <c r="V266" s="35"/>
    </row>
    <row r="267" spans="1:22" ht="30" x14ac:dyDescent="0.25">
      <c r="A267" s="35">
        <v>11</v>
      </c>
      <c r="B267" s="83" t="s">
        <v>191</v>
      </c>
      <c r="C267" s="196" t="s">
        <v>168</v>
      </c>
      <c r="D267" s="127">
        <v>0</v>
      </c>
      <c r="E267" s="127">
        <v>0</v>
      </c>
      <c r="F267" s="179">
        <v>0</v>
      </c>
      <c r="G267" s="185">
        <v>0</v>
      </c>
      <c r="H267" s="127">
        <v>0</v>
      </c>
      <c r="I267" s="215">
        <v>0</v>
      </c>
      <c r="J267" s="186">
        <v>0</v>
      </c>
      <c r="K267" s="127">
        <v>0</v>
      </c>
      <c r="L267" s="179">
        <v>0</v>
      </c>
      <c r="M267" s="219">
        <f t="shared" ref="M267:O270" si="61">D169+G169+J169+M169+P169+S169+D193+G193+J193+M193+P193+S193+D217+G217+J217+M217+P217+S217+D242+G242+J242+M242+P242+S242+D267+G267+J267</f>
        <v>0</v>
      </c>
      <c r="N267" s="127">
        <f t="shared" si="61"/>
        <v>0</v>
      </c>
      <c r="O267" s="220">
        <f t="shared" si="61"/>
        <v>0</v>
      </c>
      <c r="P267" s="35"/>
      <c r="Q267" s="35"/>
      <c r="R267" s="35"/>
      <c r="S267" s="35"/>
      <c r="T267" s="35"/>
      <c r="U267" s="35"/>
      <c r="V267" s="35"/>
    </row>
    <row r="268" spans="1:22" x14ac:dyDescent="0.25">
      <c r="A268" s="35">
        <v>12</v>
      </c>
      <c r="B268" s="83" t="s">
        <v>77</v>
      </c>
      <c r="C268" s="196" t="s">
        <v>169</v>
      </c>
      <c r="D268" s="127">
        <v>0</v>
      </c>
      <c r="E268" s="127">
        <v>0</v>
      </c>
      <c r="F268" s="179">
        <v>0</v>
      </c>
      <c r="G268" s="185">
        <v>0</v>
      </c>
      <c r="H268" s="127">
        <v>0</v>
      </c>
      <c r="I268" s="215">
        <v>0</v>
      </c>
      <c r="J268" s="186">
        <v>0</v>
      </c>
      <c r="K268" s="127">
        <v>0</v>
      </c>
      <c r="L268" s="179">
        <v>0</v>
      </c>
      <c r="M268" s="219">
        <f t="shared" si="61"/>
        <v>0</v>
      </c>
      <c r="N268" s="127">
        <f t="shared" si="61"/>
        <v>0</v>
      </c>
      <c r="O268" s="220">
        <f t="shared" si="61"/>
        <v>0</v>
      </c>
      <c r="P268" s="35"/>
      <c r="Q268" s="35"/>
      <c r="R268" s="35"/>
      <c r="S268" s="35"/>
      <c r="T268" s="35"/>
      <c r="U268" s="35"/>
      <c r="V268" s="35"/>
    </row>
    <row r="269" spans="1:22" ht="30" x14ac:dyDescent="0.25">
      <c r="A269" s="35">
        <v>13</v>
      </c>
      <c r="B269" s="83" t="s">
        <v>184</v>
      </c>
      <c r="C269" s="197" t="s">
        <v>171</v>
      </c>
      <c r="D269" s="127">
        <v>0</v>
      </c>
      <c r="E269" s="127">
        <v>0</v>
      </c>
      <c r="F269" s="179">
        <v>0</v>
      </c>
      <c r="G269" s="185">
        <v>0</v>
      </c>
      <c r="H269" s="127">
        <v>0</v>
      </c>
      <c r="I269" s="215">
        <v>0</v>
      </c>
      <c r="J269" s="186">
        <v>0</v>
      </c>
      <c r="K269" s="127">
        <v>0</v>
      </c>
      <c r="L269" s="179">
        <v>0</v>
      </c>
      <c r="M269" s="219">
        <f t="shared" si="61"/>
        <v>0</v>
      </c>
      <c r="N269" s="127">
        <f t="shared" si="61"/>
        <v>0</v>
      </c>
      <c r="O269" s="220">
        <f t="shared" si="61"/>
        <v>0</v>
      </c>
      <c r="P269" s="35"/>
      <c r="Q269" s="35"/>
      <c r="R269" s="35"/>
      <c r="S269" s="35"/>
      <c r="T269" s="35"/>
      <c r="U269" s="35"/>
      <c r="V269" s="35"/>
    </row>
    <row r="270" spans="1:22" ht="29.25" x14ac:dyDescent="0.25">
      <c r="A270" s="45"/>
      <c r="B270" s="153" t="s">
        <v>106</v>
      </c>
      <c r="C270" s="149"/>
      <c r="D270" s="134">
        <f t="shared" ref="D270:L270" si="62">SUM(D267,D268,D269)</f>
        <v>0</v>
      </c>
      <c r="E270" s="134">
        <f t="shared" si="62"/>
        <v>0</v>
      </c>
      <c r="F270" s="137">
        <f t="shared" si="62"/>
        <v>0</v>
      </c>
      <c r="G270" s="133">
        <f t="shared" si="62"/>
        <v>0</v>
      </c>
      <c r="H270" s="134">
        <f t="shared" si="62"/>
        <v>0</v>
      </c>
      <c r="I270" s="135">
        <f t="shared" si="62"/>
        <v>0</v>
      </c>
      <c r="J270" s="136">
        <f t="shared" si="62"/>
        <v>0</v>
      </c>
      <c r="K270" s="134">
        <f t="shared" si="62"/>
        <v>0</v>
      </c>
      <c r="L270" s="137">
        <f t="shared" si="62"/>
        <v>0</v>
      </c>
      <c r="M270" s="219">
        <f t="shared" si="61"/>
        <v>0</v>
      </c>
      <c r="N270" s="127">
        <f t="shared" si="61"/>
        <v>0</v>
      </c>
      <c r="O270" s="220">
        <f t="shared" si="61"/>
        <v>0</v>
      </c>
      <c r="P270" s="35"/>
      <c r="Q270" s="35"/>
      <c r="R270" s="35"/>
      <c r="S270" s="35"/>
      <c r="T270" s="35"/>
      <c r="U270" s="35"/>
      <c r="V270" s="35"/>
    </row>
    <row r="271" spans="1:22" ht="30" thickBot="1" x14ac:dyDescent="0.3">
      <c r="A271" s="45"/>
      <c r="B271" s="153" t="s">
        <v>115</v>
      </c>
      <c r="C271" s="149"/>
      <c r="D271" s="134">
        <f t="shared" ref="D271:O271" si="63">SUM(D270,D265,D259)</f>
        <v>7701840</v>
      </c>
      <c r="E271" s="134">
        <f t="shared" si="63"/>
        <v>0</v>
      </c>
      <c r="F271" s="137">
        <f t="shared" si="63"/>
        <v>0</v>
      </c>
      <c r="G271" s="133">
        <f t="shared" si="63"/>
        <v>71421609.289200008</v>
      </c>
      <c r="H271" s="134">
        <f t="shared" si="63"/>
        <v>0</v>
      </c>
      <c r="I271" s="135">
        <f t="shared" si="63"/>
        <v>0</v>
      </c>
      <c r="J271" s="136">
        <f t="shared" si="63"/>
        <v>0</v>
      </c>
      <c r="K271" s="134">
        <f t="shared" si="63"/>
        <v>11012590.710000001</v>
      </c>
      <c r="L271" s="137">
        <f t="shared" si="63"/>
        <v>0</v>
      </c>
      <c r="M271" s="208">
        <f t="shared" si="63"/>
        <v>244510623.56920001</v>
      </c>
      <c r="N271" s="209">
        <f t="shared" si="63"/>
        <v>22854591.710000001</v>
      </c>
      <c r="O271" s="210">
        <f t="shared" si="63"/>
        <v>0</v>
      </c>
      <c r="P271" s="35"/>
      <c r="Q271" s="35"/>
      <c r="R271" s="35"/>
      <c r="S271" s="35"/>
      <c r="T271" s="35"/>
      <c r="U271" s="35"/>
      <c r="V271" s="35"/>
    </row>
    <row r="272" spans="1:22" ht="16.5" thickTop="1" thickBot="1" x14ac:dyDescent="0.3"/>
    <row r="273" spans="1:34" ht="16.5" thickBot="1" x14ac:dyDescent="0.3">
      <c r="D273" s="718" t="s">
        <v>87</v>
      </c>
      <c r="E273" s="719"/>
      <c r="F273" s="719"/>
      <c r="G273" s="719"/>
      <c r="H273" s="719"/>
      <c r="I273" s="719"/>
      <c r="J273" s="719"/>
      <c r="K273" s="719"/>
      <c r="L273" s="719"/>
      <c r="M273" s="719"/>
      <c r="N273" s="719"/>
      <c r="O273" s="720"/>
      <c r="P273" s="158"/>
      <c r="Q273" s="158"/>
      <c r="R273" s="159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</row>
    <row r="274" spans="1:34" ht="60" customHeight="1" x14ac:dyDescent="0.25">
      <c r="C274" s="194" t="s">
        <v>334</v>
      </c>
      <c r="D274" s="610" t="s">
        <v>297</v>
      </c>
      <c r="E274" s="610"/>
      <c r="F274" s="640"/>
      <c r="G274" s="629" t="s">
        <v>298</v>
      </c>
      <c r="H274" s="610"/>
      <c r="I274" s="630"/>
      <c r="J274" s="639" t="s">
        <v>299</v>
      </c>
      <c r="K274" s="610"/>
      <c r="L274" s="630"/>
      <c r="M274" s="609" t="s">
        <v>278</v>
      </c>
      <c r="N274" s="610"/>
      <c r="O274" s="611"/>
      <c r="P274" s="158"/>
      <c r="Q274" s="158"/>
      <c r="R274" s="159"/>
      <c r="W274" s="34"/>
      <c r="X274" s="34"/>
      <c r="Y274" s="34"/>
      <c r="Z274" s="34"/>
      <c r="AA274" s="34"/>
      <c r="AB274" s="34"/>
      <c r="AC274" s="34"/>
      <c r="AD274" s="34"/>
      <c r="AE274" s="34"/>
      <c r="AF274" s="34"/>
      <c r="AG274" s="34"/>
      <c r="AH274" s="34"/>
    </row>
    <row r="275" spans="1:34" ht="84" customHeight="1" x14ac:dyDescent="0.25">
      <c r="A275" s="148" t="s">
        <v>40</v>
      </c>
      <c r="B275" s="149" t="s">
        <v>124</v>
      </c>
      <c r="C275" s="195" t="s">
        <v>124</v>
      </c>
      <c r="D275" s="617" t="s">
        <v>381</v>
      </c>
      <c r="E275" s="598"/>
      <c r="F275" s="649"/>
      <c r="G275" s="599" t="s">
        <v>382</v>
      </c>
      <c r="H275" s="598"/>
      <c r="I275" s="649"/>
      <c r="J275" s="599" t="s">
        <v>383</v>
      </c>
      <c r="K275" s="598"/>
      <c r="L275" s="600"/>
      <c r="M275" s="601"/>
      <c r="N275" s="602"/>
      <c r="O275" s="603"/>
      <c r="P275" s="158"/>
      <c r="Q275" s="158"/>
      <c r="R275" s="159"/>
      <c r="W275" s="34"/>
      <c r="X275" s="34"/>
      <c r="Y275" s="34"/>
      <c r="Z275" s="34"/>
      <c r="AA275" s="34"/>
      <c r="AB275" s="34"/>
      <c r="AC275" s="34"/>
      <c r="AD275" s="34"/>
      <c r="AE275" s="34"/>
      <c r="AF275" s="34"/>
      <c r="AG275" s="34"/>
      <c r="AH275" s="34"/>
    </row>
    <row r="276" spans="1:34" ht="85.5" customHeight="1" x14ac:dyDescent="0.25">
      <c r="A276" s="148"/>
      <c r="B276" s="149"/>
      <c r="C276" s="194" t="s">
        <v>142</v>
      </c>
      <c r="D276" s="233" t="s">
        <v>159</v>
      </c>
      <c r="E276" s="233" t="s">
        <v>160</v>
      </c>
      <c r="F276" s="234" t="s">
        <v>161</v>
      </c>
      <c r="G276" s="235" t="s">
        <v>159</v>
      </c>
      <c r="H276" s="233" t="s">
        <v>160</v>
      </c>
      <c r="I276" s="236" t="s">
        <v>161</v>
      </c>
      <c r="J276" s="232" t="s">
        <v>159</v>
      </c>
      <c r="K276" s="233" t="s">
        <v>160</v>
      </c>
      <c r="L276" s="236" t="s">
        <v>161</v>
      </c>
      <c r="M276" s="237" t="s">
        <v>159</v>
      </c>
      <c r="N276" s="233" t="s">
        <v>160</v>
      </c>
      <c r="O276" s="238" t="s">
        <v>161</v>
      </c>
      <c r="P276" s="158"/>
      <c r="Q276" s="158"/>
      <c r="R276" s="159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  <c r="AG276" s="34"/>
      <c r="AH276" s="34"/>
    </row>
    <row r="277" spans="1:34" ht="30" x14ac:dyDescent="0.25">
      <c r="A277" s="35" t="s">
        <v>54</v>
      </c>
      <c r="B277" s="83" t="s">
        <v>56</v>
      </c>
      <c r="D277" s="708"/>
      <c r="E277" s="708"/>
      <c r="F277" s="711"/>
      <c r="G277" s="721"/>
      <c r="H277" s="708"/>
      <c r="I277" s="709"/>
      <c r="J277" s="710"/>
      <c r="K277" s="708"/>
      <c r="L277" s="709"/>
      <c r="M277" s="716"/>
      <c r="N277" s="708"/>
      <c r="O277" s="717"/>
      <c r="P277" s="158"/>
      <c r="Q277" s="158"/>
      <c r="R277" s="159"/>
      <c r="W277" s="34"/>
      <c r="X277" s="34"/>
      <c r="Y277" s="34"/>
      <c r="Z277" s="34"/>
      <c r="AA277" s="34"/>
      <c r="AB277" s="34"/>
      <c r="AC277" s="34"/>
      <c r="AD277" s="34"/>
      <c r="AE277" s="34"/>
      <c r="AF277" s="34"/>
      <c r="AG277" s="34"/>
      <c r="AH277" s="34"/>
    </row>
    <row r="278" spans="1:34" x14ac:dyDescent="0.25">
      <c r="A278" s="35">
        <v>1</v>
      </c>
      <c r="B278" s="83" t="s">
        <v>2</v>
      </c>
      <c r="C278" s="196" t="s">
        <v>172</v>
      </c>
      <c r="D278" s="127">
        <v>99405436</v>
      </c>
      <c r="E278" s="127">
        <v>0</v>
      </c>
      <c r="F278" s="128">
        <v>0</v>
      </c>
      <c r="G278" s="186">
        <v>0</v>
      </c>
      <c r="H278" s="127">
        <v>0</v>
      </c>
      <c r="I278" s="179">
        <v>0</v>
      </c>
      <c r="J278" s="126">
        <v>15023714</v>
      </c>
      <c r="K278" s="127">
        <v>0</v>
      </c>
      <c r="L278" s="179">
        <v>0</v>
      </c>
      <c r="M278" s="204">
        <f t="shared" ref="M278:N282" si="64">G278+J278+D278</f>
        <v>114429150</v>
      </c>
      <c r="N278" s="131">
        <f t="shared" si="64"/>
        <v>0</v>
      </c>
      <c r="O278" s="205">
        <f t="shared" ref="O278:O283" si="65">I278+L278+F278</f>
        <v>0</v>
      </c>
      <c r="P278" s="158"/>
      <c r="Q278" s="158"/>
      <c r="R278" s="159"/>
      <c r="W278" s="34"/>
      <c r="X278" s="34"/>
      <c r="Y278" s="34"/>
      <c r="Z278" s="34"/>
      <c r="AA278" s="34"/>
      <c r="AB278" s="34"/>
      <c r="AC278" s="34"/>
      <c r="AD278" s="34"/>
      <c r="AE278" s="34"/>
      <c r="AF278" s="34"/>
      <c r="AG278" s="34"/>
      <c r="AH278" s="34"/>
    </row>
    <row r="279" spans="1:34" ht="30" x14ac:dyDescent="0.25">
      <c r="A279" s="35">
        <v>2</v>
      </c>
      <c r="B279" s="83" t="s">
        <v>58</v>
      </c>
      <c r="C279" s="196" t="s">
        <v>173</v>
      </c>
      <c r="D279" s="127">
        <v>21873447.760000002</v>
      </c>
      <c r="E279" s="127">
        <v>0</v>
      </c>
      <c r="F279" s="128">
        <v>0</v>
      </c>
      <c r="G279" s="186">
        <v>7800</v>
      </c>
      <c r="H279" s="127">
        <v>0</v>
      </c>
      <c r="I279" s="179">
        <v>0</v>
      </c>
      <c r="J279" s="126">
        <v>3305217</v>
      </c>
      <c r="K279" s="127">
        <v>0</v>
      </c>
      <c r="L279" s="179">
        <v>0</v>
      </c>
      <c r="M279" s="204">
        <f t="shared" si="64"/>
        <v>25186464.760000002</v>
      </c>
      <c r="N279" s="131">
        <f t="shared" si="64"/>
        <v>0</v>
      </c>
      <c r="O279" s="205">
        <f t="shared" si="65"/>
        <v>0</v>
      </c>
      <c r="P279" s="158"/>
      <c r="Q279" s="158"/>
      <c r="R279" s="159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</row>
    <row r="280" spans="1:34" x14ac:dyDescent="0.25">
      <c r="A280" s="35">
        <v>3</v>
      </c>
      <c r="B280" s="83" t="s">
        <v>3</v>
      </c>
      <c r="C280" s="196" t="s">
        <v>175</v>
      </c>
      <c r="D280" s="127">
        <v>3780350</v>
      </c>
      <c r="E280" s="127">
        <v>0</v>
      </c>
      <c r="F280" s="128">
        <v>0</v>
      </c>
      <c r="G280" s="186">
        <v>2035800</v>
      </c>
      <c r="H280" s="127">
        <v>0</v>
      </c>
      <c r="I280" s="179">
        <v>0</v>
      </c>
      <c r="J280" s="126">
        <v>508000</v>
      </c>
      <c r="K280" s="127">
        <v>0</v>
      </c>
      <c r="L280" s="179">
        <v>0</v>
      </c>
      <c r="M280" s="204">
        <f t="shared" si="64"/>
        <v>6324150</v>
      </c>
      <c r="N280" s="131">
        <f t="shared" si="64"/>
        <v>0</v>
      </c>
      <c r="O280" s="205">
        <f t="shared" si="65"/>
        <v>0</v>
      </c>
      <c r="P280" s="158"/>
      <c r="Q280" s="158"/>
      <c r="R280" s="159"/>
      <c r="W280" s="34"/>
      <c r="X280" s="34"/>
      <c r="Y280" s="34"/>
      <c r="Z280" s="34"/>
      <c r="AA280" s="34"/>
      <c r="AB280" s="34"/>
      <c r="AC280" s="34"/>
      <c r="AD280" s="34"/>
      <c r="AE280" s="34"/>
      <c r="AF280" s="34"/>
      <c r="AG280" s="34"/>
      <c r="AH280" s="34"/>
    </row>
    <row r="281" spans="1:34" x14ac:dyDescent="0.25">
      <c r="A281" s="35">
        <v>4</v>
      </c>
      <c r="B281" s="83" t="s">
        <v>52</v>
      </c>
      <c r="C281" s="196" t="s">
        <v>176</v>
      </c>
      <c r="D281" s="127">
        <v>0</v>
      </c>
      <c r="E281" s="127">
        <v>0</v>
      </c>
      <c r="F281" s="128">
        <v>0</v>
      </c>
      <c r="G281" s="186">
        <v>0</v>
      </c>
      <c r="H281" s="127">
        <v>0</v>
      </c>
      <c r="I281" s="179">
        <v>0</v>
      </c>
      <c r="J281" s="126">
        <v>0</v>
      </c>
      <c r="K281" s="127">
        <v>0</v>
      </c>
      <c r="L281" s="179">
        <v>0</v>
      </c>
      <c r="M281" s="204">
        <f t="shared" si="64"/>
        <v>0</v>
      </c>
      <c r="N281" s="131">
        <f t="shared" si="64"/>
        <v>0</v>
      </c>
      <c r="O281" s="205">
        <f t="shared" si="65"/>
        <v>0</v>
      </c>
      <c r="P281" s="158"/>
      <c r="Q281" s="158"/>
      <c r="R281" s="159"/>
      <c r="W281" s="34"/>
      <c r="X281" s="34"/>
      <c r="Y281" s="34"/>
      <c r="Z281" s="34"/>
      <c r="AA281" s="34"/>
      <c r="AB281" s="34"/>
      <c r="AC281" s="34"/>
      <c r="AD281" s="34"/>
      <c r="AE281" s="34"/>
      <c r="AF281" s="34"/>
      <c r="AG281" s="34"/>
      <c r="AH281" s="34"/>
    </row>
    <row r="282" spans="1:34" x14ac:dyDescent="0.25">
      <c r="A282" s="35">
        <v>5</v>
      </c>
      <c r="B282" s="83" t="s">
        <v>59</v>
      </c>
      <c r="C282" s="196" t="s">
        <v>177</v>
      </c>
      <c r="D282" s="127">
        <v>0</v>
      </c>
      <c r="E282" s="127">
        <v>0</v>
      </c>
      <c r="F282" s="128">
        <v>0</v>
      </c>
      <c r="G282" s="186">
        <v>0</v>
      </c>
      <c r="H282" s="127">
        <v>0</v>
      </c>
      <c r="I282" s="179">
        <v>0</v>
      </c>
      <c r="J282" s="126">
        <v>0</v>
      </c>
      <c r="K282" s="127">
        <v>0</v>
      </c>
      <c r="L282" s="179">
        <v>0</v>
      </c>
      <c r="M282" s="204">
        <f t="shared" si="64"/>
        <v>0</v>
      </c>
      <c r="N282" s="131">
        <f t="shared" si="64"/>
        <v>0</v>
      </c>
      <c r="O282" s="205">
        <f t="shared" si="65"/>
        <v>0</v>
      </c>
      <c r="P282" s="158"/>
      <c r="Q282" s="158"/>
      <c r="R282" s="159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  <c r="AG282" s="34"/>
      <c r="AH282" s="34"/>
    </row>
    <row r="283" spans="1:34" x14ac:dyDescent="0.25">
      <c r="A283" s="35">
        <v>6</v>
      </c>
      <c r="B283" s="83" t="s">
        <v>110</v>
      </c>
      <c r="C283" s="197" t="s">
        <v>178</v>
      </c>
      <c r="D283" s="127"/>
      <c r="E283" s="127"/>
      <c r="F283" s="128"/>
      <c r="G283" s="186"/>
      <c r="H283" s="127"/>
      <c r="I283" s="179"/>
      <c r="J283" s="126"/>
      <c r="K283" s="127"/>
      <c r="L283" s="179"/>
      <c r="M283" s="204"/>
      <c r="N283" s="131"/>
      <c r="O283" s="205">
        <f t="shared" si="65"/>
        <v>0</v>
      </c>
      <c r="P283" s="158"/>
      <c r="Q283" s="158"/>
      <c r="R283" s="159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  <c r="AG283" s="34"/>
      <c r="AH283" s="34"/>
    </row>
    <row r="284" spans="1:34" x14ac:dyDescent="0.25">
      <c r="A284" s="45"/>
      <c r="B284" s="153" t="s">
        <v>60</v>
      </c>
      <c r="C284" s="198"/>
      <c r="D284" s="134">
        <f t="shared" ref="D284:L284" si="66">SUM(D278:D282)</f>
        <v>125059233.76000001</v>
      </c>
      <c r="E284" s="134">
        <f t="shared" si="66"/>
        <v>0</v>
      </c>
      <c r="F284" s="135">
        <f t="shared" si="66"/>
        <v>0</v>
      </c>
      <c r="G284" s="136">
        <f t="shared" si="66"/>
        <v>2043600</v>
      </c>
      <c r="H284" s="134">
        <f t="shared" si="66"/>
        <v>0</v>
      </c>
      <c r="I284" s="137">
        <f t="shared" si="66"/>
        <v>0</v>
      </c>
      <c r="J284" s="133">
        <f t="shared" si="66"/>
        <v>18836931</v>
      </c>
      <c r="K284" s="134">
        <f t="shared" si="66"/>
        <v>0</v>
      </c>
      <c r="L284" s="137">
        <f t="shared" si="66"/>
        <v>0</v>
      </c>
      <c r="M284" s="211">
        <f>G284+J284+D284</f>
        <v>145939764.75999999</v>
      </c>
      <c r="N284" s="139">
        <f>H284+K284</f>
        <v>0</v>
      </c>
      <c r="O284" s="212">
        <f>I284+L284</f>
        <v>0</v>
      </c>
      <c r="P284" s="158"/>
      <c r="Q284" s="158"/>
      <c r="R284" s="159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</row>
    <row r="285" spans="1:34" ht="30" x14ac:dyDescent="0.25">
      <c r="A285" s="35" t="s">
        <v>83</v>
      </c>
      <c r="B285" s="83" t="s">
        <v>63</v>
      </c>
      <c r="C285" s="196"/>
      <c r="D285" s="572"/>
      <c r="E285" s="572"/>
      <c r="F285" s="575"/>
      <c r="G285" s="576"/>
      <c r="H285" s="572"/>
      <c r="I285" s="573"/>
      <c r="J285" s="571"/>
      <c r="K285" s="572"/>
      <c r="L285" s="573"/>
      <c r="M285" s="612"/>
      <c r="N285" s="572"/>
      <c r="O285" s="613"/>
      <c r="P285" s="158"/>
      <c r="Q285" s="158"/>
      <c r="R285" s="159"/>
      <c r="W285" s="34"/>
      <c r="X285" s="34"/>
      <c r="Y285" s="34"/>
      <c r="Z285" s="34"/>
      <c r="AA285" s="34"/>
      <c r="AB285" s="34"/>
      <c r="AC285" s="34"/>
      <c r="AD285" s="34"/>
      <c r="AE285" s="34"/>
      <c r="AF285" s="34"/>
      <c r="AG285" s="34"/>
      <c r="AH285" s="34"/>
    </row>
    <row r="286" spans="1:34" x14ac:dyDescent="0.25">
      <c r="A286" s="35">
        <v>7</v>
      </c>
      <c r="B286" s="83" t="s">
        <v>65</v>
      </c>
      <c r="C286" s="196" t="s">
        <v>179</v>
      </c>
      <c r="D286" s="127"/>
      <c r="E286" s="127"/>
      <c r="F286" s="128"/>
      <c r="G286" s="186"/>
      <c r="H286" s="127"/>
      <c r="I286" s="179"/>
      <c r="J286" s="126"/>
      <c r="K286" s="127"/>
      <c r="L286" s="179"/>
      <c r="M286" s="204"/>
      <c r="N286" s="131"/>
      <c r="O286" s="205"/>
      <c r="P286" s="158"/>
      <c r="Q286" s="158"/>
      <c r="R286" s="159"/>
      <c r="W286" s="34"/>
      <c r="X286" s="34"/>
      <c r="Y286" s="34"/>
      <c r="Z286" s="34"/>
      <c r="AA286" s="34"/>
      <c r="AB286" s="34"/>
      <c r="AC286" s="34"/>
      <c r="AD286" s="34"/>
      <c r="AE286" s="34"/>
      <c r="AF286" s="34"/>
      <c r="AG286" s="34"/>
      <c r="AH286" s="34"/>
    </row>
    <row r="287" spans="1:34" x14ac:dyDescent="0.25">
      <c r="A287" s="35">
        <v>8</v>
      </c>
      <c r="B287" s="83" t="s">
        <v>66</v>
      </c>
      <c r="C287" s="196" t="s">
        <v>180</v>
      </c>
      <c r="D287" s="127"/>
      <c r="E287" s="127"/>
      <c r="F287" s="128"/>
      <c r="G287" s="186"/>
      <c r="H287" s="127"/>
      <c r="I287" s="179"/>
      <c r="J287" s="126"/>
      <c r="K287" s="127"/>
      <c r="L287" s="179"/>
      <c r="M287" s="204"/>
      <c r="N287" s="131"/>
      <c r="O287" s="205"/>
      <c r="P287" s="158"/>
      <c r="Q287" s="158"/>
      <c r="R287" s="159"/>
      <c r="W287" s="34"/>
      <c r="X287" s="34"/>
      <c r="Y287" s="34"/>
      <c r="Z287" s="34"/>
      <c r="AA287" s="34"/>
      <c r="AB287" s="34"/>
      <c r="AC287" s="34"/>
      <c r="AD287" s="34"/>
      <c r="AE287" s="34"/>
      <c r="AF287" s="34"/>
      <c r="AG287" s="34"/>
      <c r="AH287" s="34"/>
    </row>
    <row r="288" spans="1:34" x14ac:dyDescent="0.25">
      <c r="A288" s="35">
        <v>9</v>
      </c>
      <c r="B288" s="83" t="s">
        <v>67</v>
      </c>
      <c r="C288" s="196" t="s">
        <v>181</v>
      </c>
      <c r="D288" s="127"/>
      <c r="E288" s="127"/>
      <c r="F288" s="128"/>
      <c r="G288" s="186"/>
      <c r="H288" s="127"/>
      <c r="I288" s="179"/>
      <c r="J288" s="126"/>
      <c r="K288" s="127"/>
      <c r="L288" s="179"/>
      <c r="M288" s="204"/>
      <c r="N288" s="131"/>
      <c r="O288" s="205"/>
      <c r="P288" s="158"/>
      <c r="Q288" s="158"/>
      <c r="R288" s="159"/>
      <c r="W288" s="34"/>
      <c r="X288" s="34"/>
      <c r="Y288" s="34"/>
      <c r="Z288" s="34"/>
      <c r="AA288" s="34"/>
      <c r="AB288" s="34"/>
      <c r="AC288" s="34"/>
      <c r="AD288" s="34"/>
      <c r="AE288" s="34"/>
      <c r="AF288" s="34"/>
      <c r="AG288" s="34"/>
      <c r="AH288" s="34"/>
    </row>
    <row r="289" spans="1:34" x14ac:dyDescent="0.25">
      <c r="A289" s="35">
        <v>10</v>
      </c>
      <c r="B289" s="83" t="s">
        <v>16</v>
      </c>
      <c r="C289" s="196" t="s">
        <v>178</v>
      </c>
      <c r="D289" s="127"/>
      <c r="E289" s="127"/>
      <c r="F289" s="128"/>
      <c r="G289" s="186"/>
      <c r="H289" s="127"/>
      <c r="I289" s="179"/>
      <c r="J289" s="126"/>
      <c r="K289" s="127"/>
      <c r="L289" s="179"/>
      <c r="M289" s="204"/>
      <c r="N289" s="131"/>
      <c r="O289" s="205"/>
      <c r="P289" s="158"/>
      <c r="Q289" s="158"/>
      <c r="R289" s="159"/>
      <c r="W289" s="34"/>
      <c r="X289" s="34"/>
      <c r="Y289" s="34"/>
      <c r="Z289" s="34"/>
      <c r="AA289" s="34"/>
      <c r="AB289" s="34"/>
      <c r="AC289" s="34"/>
      <c r="AD289" s="34"/>
      <c r="AE289" s="34"/>
      <c r="AF289" s="34"/>
      <c r="AG289" s="34"/>
      <c r="AH289" s="34"/>
    </row>
    <row r="290" spans="1:34" ht="29.25" x14ac:dyDescent="0.25">
      <c r="A290" s="45"/>
      <c r="B290" s="153" t="s">
        <v>68</v>
      </c>
      <c r="C290" s="198"/>
      <c r="D290" s="134"/>
      <c r="E290" s="134"/>
      <c r="F290" s="135"/>
      <c r="G290" s="136"/>
      <c r="H290" s="134"/>
      <c r="I290" s="137"/>
      <c r="J290" s="133"/>
      <c r="K290" s="134"/>
      <c r="L290" s="137"/>
      <c r="M290" s="204"/>
      <c r="N290" s="131"/>
      <c r="O290" s="205"/>
      <c r="P290" s="158"/>
      <c r="Q290" s="158"/>
      <c r="R290" s="159"/>
      <c r="W290" s="34"/>
      <c r="X290" s="34"/>
      <c r="Y290" s="34"/>
      <c r="Z290" s="34"/>
      <c r="AA290" s="34"/>
      <c r="AB290" s="34"/>
      <c r="AC290" s="34"/>
      <c r="AD290" s="34"/>
      <c r="AE290" s="34"/>
      <c r="AF290" s="34"/>
      <c r="AG290" s="34"/>
      <c r="AH290" s="34"/>
    </row>
    <row r="291" spans="1:34" ht="30" x14ac:dyDescent="0.25">
      <c r="A291" s="35" t="s">
        <v>84</v>
      </c>
      <c r="B291" s="83" t="s">
        <v>89</v>
      </c>
      <c r="D291" s="572"/>
      <c r="E291" s="572"/>
      <c r="F291" s="575"/>
      <c r="G291" s="576"/>
      <c r="H291" s="572"/>
      <c r="I291" s="573"/>
      <c r="J291" s="571"/>
      <c r="K291" s="572"/>
      <c r="L291" s="573"/>
      <c r="M291" s="612"/>
      <c r="N291" s="572"/>
      <c r="O291" s="613"/>
      <c r="P291" s="158"/>
      <c r="Q291" s="158"/>
      <c r="R291" s="159"/>
      <c r="W291" s="34"/>
      <c r="X291" s="34"/>
      <c r="Y291" s="34"/>
      <c r="Z291" s="34"/>
      <c r="AA291" s="34"/>
      <c r="AB291" s="34"/>
      <c r="AC291" s="34"/>
      <c r="AD291" s="34"/>
      <c r="AE291" s="34"/>
      <c r="AF291" s="34"/>
      <c r="AG291" s="34"/>
      <c r="AH291" s="34"/>
    </row>
    <row r="292" spans="1:34" ht="30" x14ac:dyDescent="0.25">
      <c r="A292" s="35">
        <v>11</v>
      </c>
      <c r="B292" s="83" t="s">
        <v>191</v>
      </c>
      <c r="C292" s="196" t="s">
        <v>168</v>
      </c>
      <c r="D292" s="127"/>
      <c r="E292" s="127"/>
      <c r="F292" s="128"/>
      <c r="G292" s="186"/>
      <c r="H292" s="127"/>
      <c r="I292" s="179"/>
      <c r="J292" s="126"/>
      <c r="K292" s="127"/>
      <c r="L292" s="179"/>
      <c r="M292" s="204"/>
      <c r="N292" s="131"/>
      <c r="O292" s="205"/>
      <c r="P292" s="158"/>
      <c r="Q292" s="158"/>
      <c r="R292" s="159"/>
      <c r="W292" s="34"/>
      <c r="X292" s="34"/>
      <c r="Y292" s="34"/>
      <c r="Z292" s="34"/>
      <c r="AA292" s="34"/>
      <c r="AB292" s="34"/>
      <c r="AC292" s="34"/>
      <c r="AD292" s="34"/>
      <c r="AE292" s="34"/>
      <c r="AF292" s="34"/>
      <c r="AG292" s="34"/>
      <c r="AH292" s="34"/>
    </row>
    <row r="293" spans="1:34" x14ac:dyDescent="0.25">
      <c r="A293" s="35">
        <v>12</v>
      </c>
      <c r="B293" s="83" t="s">
        <v>77</v>
      </c>
      <c r="C293" s="196" t="s">
        <v>169</v>
      </c>
      <c r="D293" s="127"/>
      <c r="E293" s="127"/>
      <c r="F293" s="128"/>
      <c r="G293" s="186"/>
      <c r="H293" s="127"/>
      <c r="I293" s="179"/>
      <c r="J293" s="126"/>
      <c r="K293" s="127"/>
      <c r="L293" s="179"/>
      <c r="M293" s="204"/>
      <c r="N293" s="131"/>
      <c r="O293" s="205"/>
      <c r="P293" s="158"/>
      <c r="Q293" s="158"/>
      <c r="R293" s="159"/>
      <c r="W293" s="34"/>
      <c r="X293" s="34"/>
      <c r="Y293" s="34"/>
      <c r="Z293" s="34"/>
      <c r="AA293" s="34"/>
      <c r="AB293" s="34"/>
      <c r="AC293" s="34"/>
      <c r="AD293" s="34"/>
      <c r="AE293" s="34"/>
      <c r="AF293" s="34"/>
      <c r="AG293" s="34"/>
      <c r="AH293" s="34"/>
    </row>
    <row r="294" spans="1:34" ht="30" x14ac:dyDescent="0.25">
      <c r="A294" s="35">
        <v>13</v>
      </c>
      <c r="B294" s="83" t="s">
        <v>184</v>
      </c>
      <c r="C294" s="197" t="s">
        <v>171</v>
      </c>
      <c r="D294" s="127"/>
      <c r="E294" s="127"/>
      <c r="F294" s="128"/>
      <c r="G294" s="186"/>
      <c r="H294" s="127"/>
      <c r="I294" s="179"/>
      <c r="J294" s="126"/>
      <c r="K294" s="127"/>
      <c r="L294" s="179"/>
      <c r="M294" s="204"/>
      <c r="N294" s="131"/>
      <c r="O294" s="205"/>
      <c r="P294" s="158"/>
      <c r="Q294" s="158"/>
      <c r="R294" s="159"/>
      <c r="W294" s="34"/>
      <c r="X294" s="34"/>
      <c r="Y294" s="34"/>
      <c r="Z294" s="34"/>
      <c r="AA294" s="34"/>
      <c r="AB294" s="34"/>
      <c r="AC294" s="34"/>
      <c r="AD294" s="34"/>
      <c r="AE294" s="34"/>
      <c r="AF294" s="34"/>
      <c r="AG294" s="34"/>
      <c r="AH294" s="34"/>
    </row>
    <row r="295" spans="1:34" ht="29.25" x14ac:dyDescent="0.25">
      <c r="A295" s="45"/>
      <c r="B295" s="153" t="s">
        <v>106</v>
      </c>
      <c r="C295" s="149"/>
      <c r="D295" s="134"/>
      <c r="E295" s="134"/>
      <c r="F295" s="135"/>
      <c r="G295" s="136"/>
      <c r="H295" s="134"/>
      <c r="I295" s="137"/>
      <c r="J295" s="133"/>
      <c r="K295" s="134"/>
      <c r="L295" s="137"/>
      <c r="M295" s="204"/>
      <c r="N295" s="131"/>
      <c r="O295" s="205"/>
      <c r="P295" s="158"/>
      <c r="Q295" s="158"/>
      <c r="R295" s="159"/>
      <c r="W295" s="34"/>
      <c r="X295" s="34"/>
      <c r="Y295" s="34"/>
      <c r="Z295" s="34"/>
      <c r="AA295" s="34"/>
      <c r="AB295" s="34"/>
      <c r="AC295" s="34"/>
      <c r="AD295" s="34"/>
      <c r="AE295" s="34"/>
      <c r="AF295" s="34"/>
      <c r="AG295" s="34"/>
      <c r="AH295" s="34"/>
    </row>
    <row r="296" spans="1:34" ht="30" thickBot="1" x14ac:dyDescent="0.3">
      <c r="A296" s="45"/>
      <c r="B296" s="153" t="s">
        <v>115</v>
      </c>
      <c r="C296" s="149"/>
      <c r="D296" s="134">
        <f t="shared" ref="D296:L296" si="67">SUM(D295,D290,D284)</f>
        <v>125059233.76000001</v>
      </c>
      <c r="E296" s="134">
        <f t="shared" si="67"/>
        <v>0</v>
      </c>
      <c r="F296" s="135">
        <f t="shared" si="67"/>
        <v>0</v>
      </c>
      <c r="G296" s="136">
        <f t="shared" si="67"/>
        <v>2043600</v>
      </c>
      <c r="H296" s="134">
        <f t="shared" si="67"/>
        <v>0</v>
      </c>
      <c r="I296" s="137">
        <f t="shared" si="67"/>
        <v>0</v>
      </c>
      <c r="J296" s="133">
        <f t="shared" si="67"/>
        <v>18836931</v>
      </c>
      <c r="K296" s="134">
        <f t="shared" si="67"/>
        <v>0</v>
      </c>
      <c r="L296" s="137">
        <f t="shared" si="67"/>
        <v>0</v>
      </c>
      <c r="M296" s="208">
        <f>M284+M290+M295</f>
        <v>145939764.75999999</v>
      </c>
      <c r="N296" s="209">
        <f>N284+N290+N295</f>
        <v>0</v>
      </c>
      <c r="O296" s="210">
        <f>O284+O290+O295</f>
        <v>0</v>
      </c>
      <c r="P296" s="158"/>
      <c r="Q296" s="158"/>
      <c r="R296" s="159"/>
      <c r="W296" s="34"/>
      <c r="X296" s="34"/>
      <c r="Y296" s="34"/>
      <c r="Z296" s="34"/>
      <c r="AA296" s="34"/>
      <c r="AB296" s="34"/>
      <c r="AC296" s="34"/>
      <c r="AD296" s="34"/>
      <c r="AE296" s="34"/>
      <c r="AF296" s="34"/>
      <c r="AG296" s="34"/>
      <c r="AH296" s="34"/>
    </row>
    <row r="297" spans="1:34" ht="16.5" thickTop="1" thickBot="1" x14ac:dyDescent="0.3"/>
    <row r="298" spans="1:34" ht="16.5" thickBot="1" x14ac:dyDescent="0.3">
      <c r="D298" s="722" t="s">
        <v>86</v>
      </c>
      <c r="E298" s="723"/>
      <c r="F298" s="723"/>
      <c r="G298" s="723"/>
      <c r="H298" s="723"/>
      <c r="I298" s="723"/>
      <c r="J298" s="723"/>
      <c r="K298" s="723"/>
      <c r="L298" s="724"/>
      <c r="M298" s="158"/>
      <c r="N298" s="158"/>
      <c r="O298" s="159"/>
      <c r="W298" s="34"/>
      <c r="X298" s="34"/>
      <c r="Y298" s="34"/>
      <c r="Z298" s="34"/>
      <c r="AA298" s="34"/>
      <c r="AB298" s="34"/>
      <c r="AC298" s="34"/>
      <c r="AD298" s="34"/>
      <c r="AE298" s="34"/>
    </row>
    <row r="299" spans="1:34" ht="47.25" customHeight="1" x14ac:dyDescent="0.25">
      <c r="C299" s="194" t="s">
        <v>334</v>
      </c>
      <c r="D299" s="604" t="s">
        <v>249</v>
      </c>
      <c r="E299" s="604"/>
      <c r="F299" s="605"/>
      <c r="G299" s="639" t="s">
        <v>254</v>
      </c>
      <c r="H299" s="610"/>
      <c r="I299" s="630"/>
      <c r="J299" s="609" t="s">
        <v>278</v>
      </c>
      <c r="K299" s="610"/>
      <c r="L299" s="611"/>
      <c r="M299" s="158"/>
      <c r="N299" s="158"/>
      <c r="O299" s="159"/>
      <c r="W299" s="34"/>
      <c r="X299" s="34"/>
      <c r="Y299" s="34"/>
      <c r="Z299" s="34"/>
      <c r="AA299" s="34"/>
      <c r="AB299" s="34"/>
      <c r="AC299" s="34"/>
      <c r="AD299" s="34"/>
      <c r="AE299" s="34"/>
    </row>
    <row r="300" spans="1:34" ht="84" customHeight="1" x14ac:dyDescent="0.25">
      <c r="A300" s="148" t="s">
        <v>40</v>
      </c>
      <c r="B300" s="149" t="s">
        <v>124</v>
      </c>
      <c r="C300" s="195" t="s">
        <v>124</v>
      </c>
      <c r="D300" s="617" t="s">
        <v>342</v>
      </c>
      <c r="E300" s="598"/>
      <c r="F300" s="649"/>
      <c r="G300" s="599" t="s">
        <v>369</v>
      </c>
      <c r="H300" s="598"/>
      <c r="I300" s="649"/>
      <c r="J300" s="601"/>
      <c r="K300" s="602"/>
      <c r="L300" s="603"/>
      <c r="M300" s="158"/>
      <c r="N300" s="158"/>
      <c r="O300" s="159"/>
      <c r="W300" s="34"/>
      <c r="X300" s="34"/>
      <c r="Y300" s="34"/>
      <c r="Z300" s="34"/>
      <c r="AA300" s="34"/>
      <c r="AB300" s="34"/>
      <c r="AC300" s="34"/>
      <c r="AD300" s="34"/>
      <c r="AE300" s="34"/>
    </row>
    <row r="301" spans="1:34" ht="84.75" customHeight="1" x14ac:dyDescent="0.25">
      <c r="A301" s="148"/>
      <c r="B301" s="149"/>
      <c r="C301" s="194" t="s">
        <v>142</v>
      </c>
      <c r="D301" s="228" t="s">
        <v>159</v>
      </c>
      <c r="E301" s="228" t="s">
        <v>160</v>
      </c>
      <c r="F301" s="229" t="s">
        <v>161</v>
      </c>
      <c r="G301" s="232" t="s">
        <v>159</v>
      </c>
      <c r="H301" s="233" t="s">
        <v>160</v>
      </c>
      <c r="I301" s="236" t="s">
        <v>161</v>
      </c>
      <c r="J301" s="237" t="s">
        <v>159</v>
      </c>
      <c r="K301" s="233" t="s">
        <v>160</v>
      </c>
      <c r="L301" s="238" t="s">
        <v>161</v>
      </c>
      <c r="M301" s="158"/>
      <c r="N301" s="158"/>
      <c r="O301" s="159"/>
      <c r="W301" s="34"/>
      <c r="X301" s="34"/>
      <c r="Y301" s="34"/>
      <c r="Z301" s="34"/>
      <c r="AA301" s="34"/>
      <c r="AB301" s="34"/>
      <c r="AC301" s="34"/>
      <c r="AD301" s="34"/>
      <c r="AE301" s="34"/>
    </row>
    <row r="302" spans="1:34" ht="30" x14ac:dyDescent="0.25">
      <c r="A302" s="35" t="s">
        <v>54</v>
      </c>
      <c r="B302" s="83" t="s">
        <v>56</v>
      </c>
      <c r="D302" s="708"/>
      <c r="E302" s="708"/>
      <c r="F302" s="709"/>
      <c r="G302" s="710"/>
      <c r="H302" s="708"/>
      <c r="I302" s="709"/>
      <c r="J302" s="716"/>
      <c r="K302" s="708"/>
      <c r="L302" s="717"/>
      <c r="M302" s="158"/>
      <c r="N302" s="158"/>
      <c r="O302" s="159"/>
      <c r="W302" s="34"/>
      <c r="X302" s="34"/>
      <c r="Y302" s="34"/>
      <c r="Z302" s="34"/>
      <c r="AA302" s="34"/>
      <c r="AB302" s="34"/>
      <c r="AC302" s="34"/>
      <c r="AD302" s="34"/>
      <c r="AE302" s="34"/>
    </row>
    <row r="303" spans="1:34" x14ac:dyDescent="0.25">
      <c r="A303" s="35">
        <v>1</v>
      </c>
      <c r="B303" s="83" t="s">
        <v>2</v>
      </c>
      <c r="C303" s="196" t="s">
        <v>172</v>
      </c>
      <c r="D303" s="127">
        <v>0</v>
      </c>
      <c r="E303" s="127">
        <v>0</v>
      </c>
      <c r="F303" s="179">
        <v>75339887.833333328</v>
      </c>
      <c r="G303" s="126">
        <v>0</v>
      </c>
      <c r="H303" s="127">
        <v>0</v>
      </c>
      <c r="I303" s="179">
        <v>1916300</v>
      </c>
      <c r="J303" s="204">
        <f t="shared" ref="J303:L309" si="68">D303+G303</f>
        <v>0</v>
      </c>
      <c r="K303" s="131">
        <f t="shared" si="68"/>
        <v>0</v>
      </c>
      <c r="L303" s="205">
        <f t="shared" si="68"/>
        <v>77256187.833333328</v>
      </c>
      <c r="M303" s="158"/>
      <c r="N303" s="158"/>
      <c r="O303" s="159"/>
      <c r="W303" s="34"/>
      <c r="X303" s="34"/>
      <c r="Y303" s="34"/>
      <c r="Z303" s="34"/>
      <c r="AA303" s="34"/>
      <c r="AB303" s="34"/>
      <c r="AC303" s="34"/>
      <c r="AD303" s="34"/>
      <c r="AE303" s="34"/>
    </row>
    <row r="304" spans="1:34" ht="30" x14ac:dyDescent="0.25">
      <c r="A304" s="35">
        <v>2</v>
      </c>
      <c r="B304" s="83" t="s">
        <v>58</v>
      </c>
      <c r="C304" s="196" t="s">
        <v>173</v>
      </c>
      <c r="D304" s="127">
        <v>0</v>
      </c>
      <c r="E304" s="127">
        <v>0</v>
      </c>
      <c r="F304" s="179">
        <v>17328657.715366665</v>
      </c>
      <c r="G304" s="126">
        <v>0</v>
      </c>
      <c r="H304" s="127">
        <v>0</v>
      </c>
      <c r="I304" s="179">
        <v>428336</v>
      </c>
      <c r="J304" s="204">
        <f t="shared" si="68"/>
        <v>0</v>
      </c>
      <c r="K304" s="131">
        <f t="shared" si="68"/>
        <v>0</v>
      </c>
      <c r="L304" s="205">
        <f t="shared" si="68"/>
        <v>17756993.715366665</v>
      </c>
      <c r="M304" s="158"/>
      <c r="N304" s="158"/>
      <c r="O304" s="159"/>
      <c r="W304" s="34"/>
      <c r="X304" s="34"/>
      <c r="Y304" s="34"/>
      <c r="Z304" s="34"/>
      <c r="AA304" s="34"/>
      <c r="AB304" s="34"/>
      <c r="AC304" s="34"/>
      <c r="AD304" s="34"/>
      <c r="AE304" s="34"/>
    </row>
    <row r="305" spans="1:31" x14ac:dyDescent="0.25">
      <c r="A305" s="35">
        <v>3</v>
      </c>
      <c r="B305" s="83" t="s">
        <v>3</v>
      </c>
      <c r="C305" s="196" t="s">
        <v>175</v>
      </c>
      <c r="D305" s="127">
        <v>0</v>
      </c>
      <c r="E305" s="127">
        <v>0</v>
      </c>
      <c r="F305" s="179">
        <v>16724814.119999999</v>
      </c>
      <c r="G305" s="126">
        <v>0</v>
      </c>
      <c r="H305" s="127">
        <v>0</v>
      </c>
      <c r="I305" s="179">
        <v>0</v>
      </c>
      <c r="J305" s="204">
        <f t="shared" si="68"/>
        <v>0</v>
      </c>
      <c r="K305" s="131">
        <f t="shared" si="68"/>
        <v>0</v>
      </c>
      <c r="L305" s="205">
        <f t="shared" si="68"/>
        <v>16724814.119999999</v>
      </c>
      <c r="M305" s="158"/>
      <c r="N305" s="158"/>
      <c r="O305" s="159"/>
      <c r="W305" s="34"/>
      <c r="X305" s="34"/>
      <c r="Y305" s="34"/>
      <c r="Z305" s="34"/>
      <c r="AA305" s="34"/>
      <c r="AB305" s="34"/>
      <c r="AC305" s="34"/>
      <c r="AD305" s="34"/>
      <c r="AE305" s="34"/>
    </row>
    <row r="306" spans="1:31" x14ac:dyDescent="0.25">
      <c r="A306" s="35">
        <v>4</v>
      </c>
      <c r="B306" s="83" t="s">
        <v>52</v>
      </c>
      <c r="C306" s="196" t="s">
        <v>176</v>
      </c>
      <c r="D306" s="127">
        <v>0</v>
      </c>
      <c r="E306" s="127">
        <v>0</v>
      </c>
      <c r="F306" s="179">
        <v>0</v>
      </c>
      <c r="G306" s="126">
        <v>0</v>
      </c>
      <c r="H306" s="127">
        <v>0</v>
      </c>
      <c r="I306" s="179">
        <v>0</v>
      </c>
      <c r="J306" s="204">
        <f t="shared" si="68"/>
        <v>0</v>
      </c>
      <c r="K306" s="131">
        <f t="shared" si="68"/>
        <v>0</v>
      </c>
      <c r="L306" s="205">
        <f t="shared" si="68"/>
        <v>0</v>
      </c>
      <c r="M306" s="158"/>
      <c r="N306" s="158"/>
      <c r="O306" s="159"/>
      <c r="W306" s="34"/>
      <c r="X306" s="34"/>
      <c r="Y306" s="34"/>
      <c r="Z306" s="34"/>
      <c r="AA306" s="34"/>
      <c r="AB306" s="34"/>
      <c r="AC306" s="34"/>
      <c r="AD306" s="34"/>
      <c r="AE306" s="34"/>
    </row>
    <row r="307" spans="1:31" x14ac:dyDescent="0.25">
      <c r="A307" s="35">
        <v>5</v>
      </c>
      <c r="B307" s="83" t="s">
        <v>59</v>
      </c>
      <c r="C307" s="196" t="s">
        <v>177</v>
      </c>
      <c r="D307" s="127">
        <v>0</v>
      </c>
      <c r="E307" s="127">
        <v>0</v>
      </c>
      <c r="F307" s="179">
        <v>0</v>
      </c>
      <c r="G307" s="126">
        <v>0</v>
      </c>
      <c r="H307" s="127">
        <v>0</v>
      </c>
      <c r="I307" s="179">
        <v>0</v>
      </c>
      <c r="J307" s="204">
        <f t="shared" si="68"/>
        <v>0</v>
      </c>
      <c r="K307" s="131">
        <f t="shared" si="68"/>
        <v>0</v>
      </c>
      <c r="L307" s="205">
        <f t="shared" si="68"/>
        <v>0</v>
      </c>
      <c r="M307" s="158"/>
      <c r="N307" s="158"/>
      <c r="O307" s="159"/>
      <c r="W307" s="34"/>
      <c r="X307" s="34"/>
      <c r="Y307" s="34"/>
      <c r="Z307" s="34"/>
      <c r="AA307" s="34"/>
      <c r="AB307" s="34"/>
      <c r="AC307" s="34"/>
      <c r="AD307" s="34"/>
      <c r="AE307" s="34"/>
    </row>
    <row r="308" spans="1:31" x14ac:dyDescent="0.25">
      <c r="A308" s="35">
        <v>6</v>
      </c>
      <c r="B308" s="83" t="s">
        <v>110</v>
      </c>
      <c r="C308" s="197" t="s">
        <v>178</v>
      </c>
      <c r="D308" s="127">
        <v>0</v>
      </c>
      <c r="E308" s="127">
        <v>0</v>
      </c>
      <c r="F308" s="179">
        <v>0</v>
      </c>
      <c r="G308" s="126">
        <v>0</v>
      </c>
      <c r="H308" s="127">
        <v>0</v>
      </c>
      <c r="I308" s="179">
        <v>0</v>
      </c>
      <c r="J308" s="204">
        <f t="shared" si="68"/>
        <v>0</v>
      </c>
      <c r="K308" s="131">
        <f t="shared" si="68"/>
        <v>0</v>
      </c>
      <c r="L308" s="205">
        <f t="shared" si="68"/>
        <v>0</v>
      </c>
      <c r="M308" s="158"/>
      <c r="N308" s="158"/>
      <c r="O308" s="159"/>
      <c r="W308" s="34"/>
      <c r="X308" s="34"/>
      <c r="Y308" s="34"/>
      <c r="Z308" s="34"/>
      <c r="AA308" s="34"/>
      <c r="AB308" s="34"/>
      <c r="AC308" s="34"/>
      <c r="AD308" s="34"/>
      <c r="AE308" s="34"/>
    </row>
    <row r="309" spans="1:31" x14ac:dyDescent="0.25">
      <c r="A309" s="45"/>
      <c r="B309" s="153" t="s">
        <v>60</v>
      </c>
      <c r="C309" s="198"/>
      <c r="D309" s="134">
        <f t="shared" ref="D309:I309" si="69">SUM(D303:D307)</f>
        <v>0</v>
      </c>
      <c r="E309" s="134">
        <f t="shared" si="69"/>
        <v>0</v>
      </c>
      <c r="F309" s="137">
        <f t="shared" si="69"/>
        <v>109393359.66869999</v>
      </c>
      <c r="G309" s="133">
        <f t="shared" si="69"/>
        <v>0</v>
      </c>
      <c r="H309" s="134">
        <f t="shared" si="69"/>
        <v>0</v>
      </c>
      <c r="I309" s="137">
        <f t="shared" si="69"/>
        <v>2344636</v>
      </c>
      <c r="J309" s="211">
        <f t="shared" si="68"/>
        <v>0</v>
      </c>
      <c r="K309" s="139">
        <f t="shared" si="68"/>
        <v>0</v>
      </c>
      <c r="L309" s="212">
        <f t="shared" si="68"/>
        <v>111737995.66869999</v>
      </c>
      <c r="M309" s="158"/>
      <c r="N309" s="158"/>
      <c r="O309" s="159"/>
      <c r="W309" s="34"/>
      <c r="X309" s="34"/>
      <c r="Y309" s="34"/>
      <c r="Z309" s="34"/>
      <c r="AA309" s="34"/>
      <c r="AB309" s="34"/>
      <c r="AC309" s="34"/>
      <c r="AD309" s="34"/>
      <c r="AE309" s="34"/>
    </row>
    <row r="310" spans="1:31" ht="30" x14ac:dyDescent="0.25">
      <c r="A310" s="35" t="s">
        <v>83</v>
      </c>
      <c r="B310" s="83" t="s">
        <v>63</v>
      </c>
      <c r="C310" s="196"/>
      <c r="D310" s="572"/>
      <c r="E310" s="572"/>
      <c r="F310" s="573"/>
      <c r="G310" s="571"/>
      <c r="H310" s="572"/>
      <c r="I310" s="573"/>
      <c r="J310" s="612"/>
      <c r="K310" s="572"/>
      <c r="L310" s="613"/>
      <c r="M310" s="158"/>
      <c r="N310" s="158"/>
      <c r="O310" s="159"/>
      <c r="W310" s="34"/>
      <c r="X310" s="34"/>
      <c r="Y310" s="34"/>
      <c r="Z310" s="34"/>
      <c r="AA310" s="34"/>
      <c r="AB310" s="34"/>
      <c r="AC310" s="34"/>
      <c r="AD310" s="34"/>
      <c r="AE310" s="34"/>
    </row>
    <row r="311" spans="1:31" x14ac:dyDescent="0.25">
      <c r="A311" s="35">
        <v>7</v>
      </c>
      <c r="B311" s="83" t="s">
        <v>65</v>
      </c>
      <c r="C311" s="196" t="s">
        <v>179</v>
      </c>
      <c r="D311" s="127">
        <v>0</v>
      </c>
      <c r="E311" s="127">
        <v>0</v>
      </c>
      <c r="F311" s="179">
        <v>0</v>
      </c>
      <c r="G311" s="126">
        <v>0</v>
      </c>
      <c r="H311" s="127">
        <v>0</v>
      </c>
      <c r="I311" s="179">
        <v>0</v>
      </c>
      <c r="J311" s="204"/>
      <c r="K311" s="131">
        <f t="shared" ref="K311:L315" si="70">E311+H311</f>
        <v>0</v>
      </c>
      <c r="L311" s="205">
        <f t="shared" si="70"/>
        <v>0</v>
      </c>
      <c r="M311" s="158"/>
      <c r="N311" s="158"/>
      <c r="O311" s="159"/>
      <c r="W311" s="34"/>
      <c r="X311" s="34"/>
      <c r="Y311" s="34"/>
      <c r="Z311" s="34"/>
      <c r="AA311" s="34"/>
      <c r="AB311" s="34"/>
      <c r="AC311" s="34"/>
      <c r="AD311" s="34"/>
      <c r="AE311" s="34"/>
    </row>
    <row r="312" spans="1:31" x14ac:dyDescent="0.25">
      <c r="A312" s="35">
        <v>8</v>
      </c>
      <c r="B312" s="83" t="s">
        <v>66</v>
      </c>
      <c r="C312" s="196" t="s">
        <v>180</v>
      </c>
      <c r="D312" s="127">
        <v>0</v>
      </c>
      <c r="E312" s="127">
        <v>0</v>
      </c>
      <c r="F312" s="179">
        <v>0</v>
      </c>
      <c r="G312" s="126">
        <v>0</v>
      </c>
      <c r="H312" s="127">
        <v>0</v>
      </c>
      <c r="I312" s="179">
        <v>0</v>
      </c>
      <c r="J312" s="204"/>
      <c r="K312" s="131">
        <f t="shared" si="70"/>
        <v>0</v>
      </c>
      <c r="L312" s="205">
        <f t="shared" si="70"/>
        <v>0</v>
      </c>
      <c r="M312" s="158"/>
      <c r="N312" s="158"/>
      <c r="O312" s="159"/>
      <c r="W312" s="34"/>
      <c r="X312" s="34"/>
      <c r="Y312" s="34"/>
      <c r="Z312" s="34"/>
      <c r="AA312" s="34"/>
      <c r="AB312" s="34"/>
      <c r="AC312" s="34"/>
      <c r="AD312" s="34"/>
      <c r="AE312" s="34"/>
    </row>
    <row r="313" spans="1:31" x14ac:dyDescent="0.25">
      <c r="A313" s="35">
        <v>9</v>
      </c>
      <c r="B313" s="83" t="s">
        <v>67</v>
      </c>
      <c r="C313" s="196" t="s">
        <v>181</v>
      </c>
      <c r="D313" s="127">
        <v>0</v>
      </c>
      <c r="E313" s="127">
        <v>0</v>
      </c>
      <c r="F313" s="179">
        <v>0</v>
      </c>
      <c r="G313" s="126">
        <v>0</v>
      </c>
      <c r="H313" s="127">
        <v>0</v>
      </c>
      <c r="I313" s="179">
        <v>0</v>
      </c>
      <c r="J313" s="204"/>
      <c r="K313" s="131">
        <f t="shared" si="70"/>
        <v>0</v>
      </c>
      <c r="L313" s="205">
        <f t="shared" si="70"/>
        <v>0</v>
      </c>
      <c r="M313" s="158"/>
      <c r="N313" s="158"/>
      <c r="O313" s="159"/>
      <c r="W313" s="34"/>
      <c r="X313" s="34"/>
      <c r="Y313" s="34"/>
      <c r="Z313" s="34"/>
      <c r="AA313" s="34"/>
      <c r="AB313" s="34"/>
      <c r="AC313" s="34"/>
      <c r="AD313" s="34"/>
      <c r="AE313" s="34"/>
    </row>
    <row r="314" spans="1:31" x14ac:dyDescent="0.25">
      <c r="A314" s="35">
        <v>10</v>
      </c>
      <c r="B314" s="83" t="s">
        <v>16</v>
      </c>
      <c r="C314" s="196" t="s">
        <v>178</v>
      </c>
      <c r="D314" s="127">
        <v>0</v>
      </c>
      <c r="E314" s="127">
        <v>0</v>
      </c>
      <c r="F314" s="179">
        <v>0</v>
      </c>
      <c r="G314" s="126">
        <v>0</v>
      </c>
      <c r="H314" s="127">
        <v>0</v>
      </c>
      <c r="I314" s="179">
        <v>0</v>
      </c>
      <c r="J314" s="204"/>
      <c r="K314" s="131">
        <f t="shared" si="70"/>
        <v>0</v>
      </c>
      <c r="L314" s="205">
        <f t="shared" si="70"/>
        <v>0</v>
      </c>
      <c r="M314" s="158"/>
      <c r="N314" s="158"/>
      <c r="O314" s="159"/>
      <c r="W314" s="34"/>
      <c r="X314" s="34"/>
      <c r="Y314" s="34"/>
      <c r="Z314" s="34"/>
      <c r="AA314" s="34"/>
      <c r="AB314" s="34"/>
      <c r="AC314" s="34"/>
      <c r="AD314" s="34"/>
      <c r="AE314" s="34"/>
    </row>
    <row r="315" spans="1:31" ht="29.25" x14ac:dyDescent="0.25">
      <c r="A315" s="45"/>
      <c r="B315" s="153" t="s">
        <v>68</v>
      </c>
      <c r="C315" s="198"/>
      <c r="D315" s="134"/>
      <c r="E315" s="134"/>
      <c r="F315" s="137"/>
      <c r="G315" s="133"/>
      <c r="H315" s="134"/>
      <c r="I315" s="137"/>
      <c r="J315" s="204"/>
      <c r="K315" s="131">
        <f t="shared" si="70"/>
        <v>0</v>
      </c>
      <c r="L315" s="205">
        <f t="shared" si="70"/>
        <v>0</v>
      </c>
      <c r="M315" s="158"/>
      <c r="N315" s="158"/>
      <c r="O315" s="159"/>
      <c r="W315" s="34"/>
      <c r="X315" s="34"/>
      <c r="Y315" s="34"/>
      <c r="Z315" s="34"/>
      <c r="AA315" s="34"/>
      <c r="AB315" s="34"/>
      <c r="AC315" s="34"/>
      <c r="AD315" s="34"/>
      <c r="AE315" s="34"/>
    </row>
    <row r="316" spans="1:31" ht="30" x14ac:dyDescent="0.25">
      <c r="A316" s="35" t="s">
        <v>84</v>
      </c>
      <c r="B316" s="83" t="s">
        <v>89</v>
      </c>
      <c r="D316" s="572"/>
      <c r="E316" s="572"/>
      <c r="F316" s="573"/>
      <c r="G316" s="571"/>
      <c r="H316" s="572"/>
      <c r="I316" s="573"/>
      <c r="J316" s="612"/>
      <c r="K316" s="572"/>
      <c r="L316" s="613"/>
      <c r="M316" s="158"/>
      <c r="N316" s="158"/>
      <c r="O316" s="159"/>
      <c r="W316" s="34"/>
      <c r="X316" s="34"/>
      <c r="Y316" s="34"/>
      <c r="Z316" s="34"/>
      <c r="AA316" s="34"/>
      <c r="AB316" s="34"/>
      <c r="AC316" s="34"/>
      <c r="AD316" s="34"/>
      <c r="AE316" s="34"/>
    </row>
    <row r="317" spans="1:31" ht="30" x14ac:dyDescent="0.25">
      <c r="A317" s="35">
        <v>11</v>
      </c>
      <c r="B317" s="83" t="s">
        <v>191</v>
      </c>
      <c r="C317" s="196" t="s">
        <v>168</v>
      </c>
      <c r="D317" s="127">
        <v>0</v>
      </c>
      <c r="E317" s="127">
        <v>0</v>
      </c>
      <c r="F317" s="179">
        <v>0</v>
      </c>
      <c r="G317" s="126">
        <v>0</v>
      </c>
      <c r="H317" s="127">
        <v>0</v>
      </c>
      <c r="I317" s="179">
        <v>0</v>
      </c>
      <c r="J317" s="204">
        <f>D317+G317</f>
        <v>0</v>
      </c>
      <c r="K317" s="131">
        <f>E317+H317</f>
        <v>0</v>
      </c>
      <c r="L317" s="205">
        <f>F317+I317</f>
        <v>0</v>
      </c>
      <c r="M317" s="158"/>
      <c r="N317" s="158"/>
      <c r="O317" s="159"/>
      <c r="W317" s="34"/>
      <c r="X317" s="34"/>
      <c r="Y317" s="34"/>
      <c r="Z317" s="34"/>
      <c r="AA317" s="34"/>
      <c r="AB317" s="34"/>
      <c r="AC317" s="34"/>
      <c r="AD317" s="34"/>
      <c r="AE317" s="34"/>
    </row>
    <row r="318" spans="1:31" x14ac:dyDescent="0.25">
      <c r="A318" s="35">
        <v>12</v>
      </c>
      <c r="B318" s="83" t="s">
        <v>77</v>
      </c>
      <c r="C318" s="196" t="s">
        <v>169</v>
      </c>
      <c r="D318" s="127">
        <v>0</v>
      </c>
      <c r="E318" s="127">
        <v>0</v>
      </c>
      <c r="F318" s="179">
        <v>0</v>
      </c>
      <c r="G318" s="126">
        <v>0</v>
      </c>
      <c r="H318" s="127">
        <v>0</v>
      </c>
      <c r="I318" s="179">
        <v>0</v>
      </c>
      <c r="J318" s="204"/>
      <c r="K318" s="131">
        <f>E318+H318</f>
        <v>0</v>
      </c>
      <c r="L318" s="205">
        <f>F318+I318</f>
        <v>0</v>
      </c>
      <c r="M318" s="158"/>
      <c r="N318" s="158"/>
      <c r="O318" s="159"/>
      <c r="W318" s="34"/>
      <c r="X318" s="34"/>
      <c r="Y318" s="34"/>
      <c r="Z318" s="34"/>
      <c r="AA318" s="34"/>
      <c r="AB318" s="34"/>
      <c r="AC318" s="34"/>
      <c r="AD318" s="34"/>
      <c r="AE318" s="34"/>
    </row>
    <row r="319" spans="1:31" ht="30" x14ac:dyDescent="0.25">
      <c r="A319" s="35">
        <v>13</v>
      </c>
      <c r="B319" s="83" t="s">
        <v>184</v>
      </c>
      <c r="C319" s="197" t="s">
        <v>171</v>
      </c>
      <c r="D319" s="127">
        <v>0</v>
      </c>
      <c r="E319" s="127">
        <v>0</v>
      </c>
      <c r="F319" s="179">
        <v>0</v>
      </c>
      <c r="G319" s="126">
        <v>0</v>
      </c>
      <c r="H319" s="127">
        <v>0</v>
      </c>
      <c r="I319" s="179">
        <v>0</v>
      </c>
      <c r="J319" s="204"/>
      <c r="K319" s="131">
        <f>E319+H319</f>
        <v>0</v>
      </c>
      <c r="L319" s="205">
        <f>F319+I319</f>
        <v>0</v>
      </c>
      <c r="M319" s="158"/>
      <c r="N319" s="158"/>
      <c r="O319" s="159"/>
      <c r="W319" s="34"/>
      <c r="X319" s="34"/>
      <c r="Y319" s="34"/>
      <c r="Z319" s="34"/>
      <c r="AA319" s="34"/>
      <c r="AB319" s="34"/>
      <c r="AC319" s="34"/>
      <c r="AD319" s="34"/>
      <c r="AE319" s="34"/>
    </row>
    <row r="320" spans="1:31" ht="29.25" x14ac:dyDescent="0.25">
      <c r="A320" s="45"/>
      <c r="B320" s="153" t="s">
        <v>106</v>
      </c>
      <c r="C320" s="149"/>
      <c r="D320" s="134">
        <f t="shared" ref="D320:L320" si="71">SUM(D317,D318,D319)</f>
        <v>0</v>
      </c>
      <c r="E320" s="134">
        <f t="shared" si="71"/>
        <v>0</v>
      </c>
      <c r="F320" s="137">
        <f t="shared" si="71"/>
        <v>0</v>
      </c>
      <c r="G320" s="133">
        <f t="shared" si="71"/>
        <v>0</v>
      </c>
      <c r="H320" s="134">
        <f t="shared" si="71"/>
        <v>0</v>
      </c>
      <c r="I320" s="137">
        <f t="shared" si="71"/>
        <v>0</v>
      </c>
      <c r="J320" s="206">
        <f t="shared" si="71"/>
        <v>0</v>
      </c>
      <c r="K320" s="134">
        <f t="shared" si="71"/>
        <v>0</v>
      </c>
      <c r="L320" s="207">
        <f t="shared" si="71"/>
        <v>0</v>
      </c>
      <c r="M320" s="158"/>
      <c r="N320" s="158"/>
      <c r="O320" s="159"/>
      <c r="W320" s="34"/>
      <c r="X320" s="34"/>
      <c r="Y320" s="34"/>
      <c r="Z320" s="34"/>
      <c r="AA320" s="34"/>
      <c r="AB320" s="34"/>
      <c r="AC320" s="34"/>
      <c r="AD320" s="34"/>
      <c r="AE320" s="34"/>
    </row>
    <row r="321" spans="1:40" ht="30" thickBot="1" x14ac:dyDescent="0.3">
      <c r="A321" s="45"/>
      <c r="B321" s="153" t="s">
        <v>115</v>
      </c>
      <c r="C321" s="149"/>
      <c r="D321" s="134">
        <f t="shared" ref="D321:L321" si="72">SUM(D320,D315,D309)</f>
        <v>0</v>
      </c>
      <c r="E321" s="134">
        <f t="shared" si="72"/>
        <v>0</v>
      </c>
      <c r="F321" s="137">
        <f t="shared" si="72"/>
        <v>109393359.66869999</v>
      </c>
      <c r="G321" s="133">
        <f t="shared" si="72"/>
        <v>0</v>
      </c>
      <c r="H321" s="134">
        <f t="shared" si="72"/>
        <v>0</v>
      </c>
      <c r="I321" s="137">
        <f t="shared" si="72"/>
        <v>2344636</v>
      </c>
      <c r="J321" s="208">
        <f t="shared" si="72"/>
        <v>0</v>
      </c>
      <c r="K321" s="209">
        <f t="shared" si="72"/>
        <v>0</v>
      </c>
      <c r="L321" s="210">
        <f t="shared" si="72"/>
        <v>111737995.66869999</v>
      </c>
      <c r="M321" s="158"/>
      <c r="N321" s="158"/>
      <c r="O321" s="159"/>
      <c r="W321" s="34"/>
      <c r="X321" s="34"/>
      <c r="Y321" s="34"/>
      <c r="Z321" s="34"/>
      <c r="AA321" s="34"/>
      <c r="AB321" s="34"/>
      <c r="AC321" s="34"/>
      <c r="AD321" s="34"/>
      <c r="AE321" s="34"/>
    </row>
    <row r="322" spans="1:40" ht="17.25" thickTop="1" thickBot="1" x14ac:dyDescent="0.3">
      <c r="D322" s="722" t="s">
        <v>88</v>
      </c>
      <c r="E322" s="723"/>
      <c r="F322" s="723"/>
      <c r="G322" s="723"/>
      <c r="H322" s="723"/>
      <c r="I322" s="723"/>
      <c r="J322" s="723"/>
      <c r="K322" s="723"/>
      <c r="L322" s="723"/>
      <c r="M322" s="723"/>
      <c r="N322" s="723"/>
      <c r="O322" s="723"/>
      <c r="P322" s="728"/>
      <c r="Q322" s="728"/>
      <c r="R322" s="729"/>
      <c r="S322" s="51"/>
      <c r="T322" s="83"/>
      <c r="U322" s="197"/>
      <c r="V322" s="158"/>
      <c r="W322" s="158"/>
      <c r="X322" s="159"/>
      <c r="Y322" s="34"/>
      <c r="Z322" s="34"/>
      <c r="AA322" s="34"/>
      <c r="AB322" s="34"/>
      <c r="AC322" s="34"/>
      <c r="AD322" s="34"/>
      <c r="AE322" s="34"/>
      <c r="AF322" s="34"/>
      <c r="AG322" s="34"/>
      <c r="AH322" s="34"/>
      <c r="AI322" s="34"/>
      <c r="AJ322" s="34"/>
      <c r="AK322" s="34"/>
      <c r="AL322" s="34"/>
      <c r="AM322" s="34"/>
      <c r="AN322" s="34"/>
    </row>
    <row r="323" spans="1:40" ht="60" customHeight="1" thickTop="1" x14ac:dyDescent="0.25">
      <c r="C323" s="194" t="s">
        <v>334</v>
      </c>
      <c r="D323" s="604" t="s">
        <v>300</v>
      </c>
      <c r="E323" s="604"/>
      <c r="F323" s="605"/>
      <c r="G323" s="606" t="s">
        <v>291</v>
      </c>
      <c r="H323" s="604"/>
      <c r="I323" s="607"/>
      <c r="J323" s="608" t="s">
        <v>301</v>
      </c>
      <c r="K323" s="604"/>
      <c r="L323" s="605"/>
      <c r="M323" s="606" t="s">
        <v>292</v>
      </c>
      <c r="N323" s="604"/>
      <c r="O323" s="605"/>
      <c r="P323" s="725" t="s">
        <v>278</v>
      </c>
      <c r="Q323" s="726"/>
      <c r="R323" s="727"/>
      <c r="S323" s="51"/>
      <c r="T323" s="83"/>
      <c r="U323" s="197"/>
      <c r="V323" s="158"/>
      <c r="W323" s="158"/>
      <c r="X323" s="159"/>
      <c r="Y323" s="34"/>
      <c r="Z323" s="34"/>
      <c r="AA323" s="34"/>
      <c r="AB323" s="34"/>
      <c r="AC323" s="34"/>
      <c r="AD323" s="34"/>
      <c r="AE323" s="34"/>
      <c r="AF323" s="34"/>
      <c r="AG323" s="34"/>
      <c r="AH323" s="34"/>
      <c r="AI323" s="34"/>
      <c r="AJ323" s="34"/>
      <c r="AK323" s="34"/>
      <c r="AL323" s="34"/>
      <c r="AM323" s="34"/>
      <c r="AN323" s="34"/>
    </row>
    <row r="324" spans="1:40" ht="84" customHeight="1" x14ac:dyDescent="0.25">
      <c r="A324" s="148" t="s">
        <v>40</v>
      </c>
      <c r="B324" s="149" t="s">
        <v>124</v>
      </c>
      <c r="C324" s="195" t="s">
        <v>124</v>
      </c>
      <c r="D324" s="617" t="s">
        <v>384</v>
      </c>
      <c r="E324" s="598"/>
      <c r="F324" s="649"/>
      <c r="G324" s="599" t="s">
        <v>361</v>
      </c>
      <c r="H324" s="598"/>
      <c r="I324" s="598"/>
      <c r="J324" s="599" t="s">
        <v>385</v>
      </c>
      <c r="K324" s="598"/>
      <c r="L324" s="649"/>
      <c r="M324" s="599" t="s">
        <v>362</v>
      </c>
      <c r="N324" s="598"/>
      <c r="O324" s="598"/>
      <c r="P324" s="601"/>
      <c r="Q324" s="602"/>
      <c r="R324" s="603"/>
      <c r="S324" s="51"/>
      <c r="T324" s="83"/>
      <c r="U324" s="197"/>
      <c r="V324" s="158"/>
      <c r="W324" s="158"/>
      <c r="X324" s="159"/>
      <c r="Y324" s="34"/>
      <c r="Z324" s="34"/>
      <c r="AA324" s="34"/>
      <c r="AB324" s="34"/>
      <c r="AC324" s="34"/>
      <c r="AD324" s="34"/>
      <c r="AE324" s="34"/>
      <c r="AF324" s="34"/>
      <c r="AG324" s="34"/>
      <c r="AH324" s="34"/>
      <c r="AI324" s="34"/>
      <c r="AJ324" s="34"/>
      <c r="AK324" s="34"/>
      <c r="AL324" s="34"/>
      <c r="AM324" s="34"/>
      <c r="AN324" s="34"/>
    </row>
    <row r="325" spans="1:40" ht="63" x14ac:dyDescent="0.25">
      <c r="A325" s="148"/>
      <c r="B325" s="149"/>
      <c r="C325" s="194" t="s">
        <v>142</v>
      </c>
      <c r="D325" s="228" t="s">
        <v>159</v>
      </c>
      <c r="E325" s="228" t="s">
        <v>160</v>
      </c>
      <c r="F325" s="229" t="s">
        <v>161</v>
      </c>
      <c r="G325" s="230" t="s">
        <v>159</v>
      </c>
      <c r="H325" s="228" t="s">
        <v>160</v>
      </c>
      <c r="I325" s="231" t="s">
        <v>161</v>
      </c>
      <c r="J325" s="227" t="s">
        <v>159</v>
      </c>
      <c r="K325" s="228" t="s">
        <v>160</v>
      </c>
      <c r="L325" s="229" t="s">
        <v>161</v>
      </c>
      <c r="M325" s="230" t="s">
        <v>159</v>
      </c>
      <c r="N325" s="228" t="s">
        <v>160</v>
      </c>
      <c r="O325" s="229" t="s">
        <v>161</v>
      </c>
      <c r="P325" s="239" t="s">
        <v>159</v>
      </c>
      <c r="Q325" s="228" t="s">
        <v>160</v>
      </c>
      <c r="R325" s="240" t="s">
        <v>161</v>
      </c>
      <c r="S325" s="51"/>
      <c r="T325" s="83"/>
      <c r="U325" s="197"/>
      <c r="V325" s="158"/>
      <c r="W325" s="158"/>
      <c r="X325" s="159"/>
      <c r="Y325" s="34"/>
      <c r="Z325" s="34"/>
      <c r="AA325" s="34"/>
      <c r="AB325" s="34"/>
      <c r="AC325" s="34"/>
      <c r="AD325" s="34"/>
      <c r="AE325" s="34"/>
      <c r="AF325" s="34"/>
      <c r="AG325" s="34"/>
      <c r="AH325" s="34"/>
      <c r="AI325" s="34"/>
      <c r="AJ325" s="34"/>
      <c r="AK325" s="34"/>
      <c r="AL325" s="34"/>
      <c r="AM325" s="34"/>
      <c r="AN325" s="34"/>
    </row>
    <row r="326" spans="1:40" ht="30" x14ac:dyDescent="0.25">
      <c r="A326" s="35" t="s">
        <v>54</v>
      </c>
      <c r="B326" s="83" t="s">
        <v>56</v>
      </c>
      <c r="D326" s="708"/>
      <c r="E326" s="708"/>
      <c r="F326" s="709"/>
      <c r="G326" s="710"/>
      <c r="H326" s="708"/>
      <c r="I326" s="711"/>
      <c r="J326" s="721"/>
      <c r="K326" s="708"/>
      <c r="L326" s="709"/>
      <c r="M326" s="710"/>
      <c r="N326" s="708"/>
      <c r="O326" s="709"/>
      <c r="P326" s="716"/>
      <c r="Q326" s="708"/>
      <c r="R326" s="717"/>
      <c r="S326" s="51"/>
      <c r="T326" s="83"/>
      <c r="U326" s="197"/>
      <c r="V326" s="158"/>
      <c r="W326" s="158"/>
      <c r="X326" s="159"/>
      <c r="Y326" s="34"/>
      <c r="Z326" s="34"/>
      <c r="AA326" s="34"/>
      <c r="AB326" s="34"/>
      <c r="AC326" s="34"/>
      <c r="AD326" s="34"/>
      <c r="AE326" s="34"/>
      <c r="AF326" s="34"/>
      <c r="AG326" s="34"/>
      <c r="AH326" s="34"/>
      <c r="AI326" s="34"/>
      <c r="AJ326" s="34"/>
      <c r="AK326" s="34"/>
      <c r="AL326" s="34"/>
      <c r="AM326" s="34"/>
      <c r="AN326" s="34"/>
    </row>
    <row r="327" spans="1:40" x14ac:dyDescent="0.25">
      <c r="A327" s="35">
        <v>1</v>
      </c>
      <c r="B327" s="83" t="s">
        <v>2</v>
      </c>
      <c r="C327" s="196" t="s">
        <v>172</v>
      </c>
      <c r="D327" s="127">
        <v>0</v>
      </c>
      <c r="E327" s="127">
        <v>0</v>
      </c>
      <c r="F327" s="179">
        <v>0</v>
      </c>
      <c r="G327" s="126">
        <v>4175998</v>
      </c>
      <c r="H327" s="127">
        <v>0</v>
      </c>
      <c r="I327" s="128">
        <v>0</v>
      </c>
      <c r="J327" s="186">
        <v>7582617</v>
      </c>
      <c r="K327" s="127">
        <v>0</v>
      </c>
      <c r="L327" s="179">
        <v>0</v>
      </c>
      <c r="M327" s="126">
        <v>0</v>
      </c>
      <c r="N327" s="127">
        <v>380000</v>
      </c>
      <c r="O327" s="179">
        <v>0</v>
      </c>
      <c r="P327" s="204">
        <f>J327+M327+G327+D327</f>
        <v>11758615</v>
      </c>
      <c r="Q327" s="131">
        <f>K327+N327+H327+E327</f>
        <v>380000</v>
      </c>
      <c r="R327" s="205">
        <f>L327+O327+I327+F327</f>
        <v>0</v>
      </c>
      <c r="S327" s="51"/>
      <c r="T327" s="83"/>
      <c r="U327" s="197"/>
      <c r="V327" s="158"/>
      <c r="W327" s="158"/>
      <c r="X327" s="159"/>
      <c r="Y327" s="34"/>
      <c r="Z327" s="34"/>
      <c r="AA327" s="34"/>
      <c r="AB327" s="34"/>
      <c r="AC327" s="34"/>
      <c r="AD327" s="34"/>
      <c r="AE327" s="34"/>
      <c r="AF327" s="34"/>
      <c r="AG327" s="34"/>
      <c r="AH327" s="34"/>
      <c r="AI327" s="34"/>
      <c r="AJ327" s="34"/>
      <c r="AK327" s="34"/>
      <c r="AL327" s="34"/>
      <c r="AM327" s="34"/>
      <c r="AN327" s="34"/>
    </row>
    <row r="328" spans="1:40" ht="30" x14ac:dyDescent="0.25">
      <c r="A328" s="35">
        <v>2</v>
      </c>
      <c r="B328" s="83" t="s">
        <v>58</v>
      </c>
      <c r="C328" s="196" t="s">
        <v>173</v>
      </c>
      <c r="D328" s="127">
        <v>0</v>
      </c>
      <c r="E328" s="127">
        <v>0</v>
      </c>
      <c r="F328" s="179">
        <v>0</v>
      </c>
      <c r="G328" s="126">
        <v>900922</v>
      </c>
      <c r="H328" s="127">
        <v>0</v>
      </c>
      <c r="I328" s="128">
        <v>0</v>
      </c>
      <c r="J328" s="186">
        <v>1788809</v>
      </c>
      <c r="K328" s="127">
        <v>0</v>
      </c>
      <c r="L328" s="179">
        <v>0</v>
      </c>
      <c r="M328" s="126">
        <v>0</v>
      </c>
      <c r="N328" s="127">
        <v>31000</v>
      </c>
      <c r="O328" s="179">
        <v>0</v>
      </c>
      <c r="P328" s="204">
        <f t="shared" ref="P328:P333" si="73">J328+M328+G328+D328</f>
        <v>2689731</v>
      </c>
      <c r="Q328" s="131">
        <f t="shared" ref="Q328:Q333" si="74">K328+N328+H328+E328</f>
        <v>31000</v>
      </c>
      <c r="R328" s="205">
        <f t="shared" ref="R328:R333" si="75">L328+O328+I328+F328</f>
        <v>0</v>
      </c>
      <c r="S328" s="51"/>
      <c r="T328" s="83"/>
      <c r="U328" s="197"/>
      <c r="V328" s="158"/>
      <c r="W328" s="158"/>
      <c r="X328" s="159"/>
      <c r="Y328" s="34"/>
      <c r="Z328" s="34"/>
      <c r="AA328" s="34"/>
      <c r="AB328" s="34"/>
      <c r="AC328" s="34"/>
      <c r="AD328" s="34"/>
      <c r="AE328" s="34"/>
      <c r="AF328" s="34"/>
      <c r="AG328" s="34"/>
      <c r="AH328" s="34"/>
      <c r="AI328" s="34"/>
      <c r="AJ328" s="34"/>
      <c r="AK328" s="34"/>
      <c r="AL328" s="34"/>
      <c r="AM328" s="34"/>
      <c r="AN328" s="34"/>
    </row>
    <row r="329" spans="1:40" x14ac:dyDescent="0.25">
      <c r="A329" s="35">
        <v>3</v>
      </c>
      <c r="B329" s="83" t="s">
        <v>3</v>
      </c>
      <c r="C329" s="196" t="s">
        <v>175</v>
      </c>
      <c r="D329" s="127">
        <v>157500</v>
      </c>
      <c r="E329" s="127">
        <v>0</v>
      </c>
      <c r="F329" s="179">
        <v>0</v>
      </c>
      <c r="G329" s="126">
        <v>537033.5</v>
      </c>
      <c r="H329" s="127">
        <v>0</v>
      </c>
      <c r="I329" s="128">
        <v>0</v>
      </c>
      <c r="J329" s="186">
        <v>6429063.04</v>
      </c>
      <c r="K329" s="127">
        <v>0</v>
      </c>
      <c r="L329" s="179">
        <v>0</v>
      </c>
      <c r="M329" s="126">
        <v>0</v>
      </c>
      <c r="N329" s="127">
        <v>220000</v>
      </c>
      <c r="O329" s="179">
        <v>0</v>
      </c>
      <c r="P329" s="204">
        <f t="shared" si="73"/>
        <v>7123596.54</v>
      </c>
      <c r="Q329" s="131">
        <f t="shared" si="74"/>
        <v>220000</v>
      </c>
      <c r="R329" s="205">
        <f t="shared" si="75"/>
        <v>0</v>
      </c>
      <c r="S329" s="51"/>
      <c r="T329" s="83"/>
      <c r="U329" s="197"/>
      <c r="V329" s="158"/>
      <c r="W329" s="158"/>
      <c r="X329" s="159"/>
      <c r="Y329" s="34"/>
      <c r="Z329" s="34"/>
      <c r="AA329" s="34"/>
      <c r="AB329" s="34"/>
      <c r="AC329" s="34"/>
      <c r="AD329" s="34"/>
      <c r="AE329" s="34"/>
      <c r="AF329" s="34"/>
      <c r="AG329" s="34"/>
      <c r="AH329" s="34"/>
      <c r="AI329" s="34"/>
      <c r="AJ329" s="34"/>
      <c r="AK329" s="34"/>
      <c r="AL329" s="34"/>
      <c r="AM329" s="34"/>
      <c r="AN329" s="34"/>
    </row>
    <row r="330" spans="1:40" x14ac:dyDescent="0.25">
      <c r="A330" s="35">
        <v>4</v>
      </c>
      <c r="B330" s="83" t="s">
        <v>52</v>
      </c>
      <c r="C330" s="196" t="s">
        <v>176</v>
      </c>
      <c r="D330" s="127">
        <v>0</v>
      </c>
      <c r="E330" s="127">
        <v>0</v>
      </c>
      <c r="F330" s="179">
        <v>0</v>
      </c>
      <c r="G330" s="126">
        <v>0</v>
      </c>
      <c r="H330" s="127">
        <v>0</v>
      </c>
      <c r="I330" s="128">
        <v>0</v>
      </c>
      <c r="J330" s="186">
        <v>0</v>
      </c>
      <c r="K330" s="127">
        <v>0</v>
      </c>
      <c r="L330" s="179">
        <v>0</v>
      </c>
      <c r="M330" s="126">
        <v>0</v>
      </c>
      <c r="N330" s="127">
        <v>0</v>
      </c>
      <c r="O330" s="179">
        <v>0</v>
      </c>
      <c r="P330" s="204">
        <f t="shared" si="73"/>
        <v>0</v>
      </c>
      <c r="Q330" s="131">
        <f t="shared" si="74"/>
        <v>0</v>
      </c>
      <c r="R330" s="205">
        <f t="shared" si="75"/>
        <v>0</v>
      </c>
      <c r="S330" s="51"/>
      <c r="T330" s="83"/>
      <c r="U330" s="197"/>
      <c r="V330" s="158"/>
      <c r="W330" s="158"/>
      <c r="X330" s="159"/>
      <c r="Y330" s="34"/>
      <c r="Z330" s="34"/>
      <c r="AA330" s="34"/>
      <c r="AB330" s="34"/>
      <c r="AC330" s="34"/>
      <c r="AD330" s="34"/>
      <c r="AE330" s="34"/>
      <c r="AF330" s="34"/>
      <c r="AG330" s="34"/>
      <c r="AH330" s="34"/>
      <c r="AI330" s="34"/>
      <c r="AJ330" s="34"/>
      <c r="AK330" s="34"/>
      <c r="AL330" s="34"/>
      <c r="AM330" s="34"/>
      <c r="AN330" s="34"/>
    </row>
    <row r="331" spans="1:40" x14ac:dyDescent="0.25">
      <c r="A331" s="35">
        <v>5</v>
      </c>
      <c r="B331" s="83" t="s">
        <v>59</v>
      </c>
      <c r="C331" s="196" t="s">
        <v>177</v>
      </c>
      <c r="D331" s="127">
        <v>0</v>
      </c>
      <c r="E331" s="127">
        <v>0</v>
      </c>
      <c r="F331" s="179">
        <v>0</v>
      </c>
      <c r="G331" s="126">
        <v>0</v>
      </c>
      <c r="H331" s="127">
        <v>0</v>
      </c>
      <c r="I331" s="128">
        <v>0</v>
      </c>
      <c r="J331" s="186">
        <v>0</v>
      </c>
      <c r="K331" s="127">
        <v>0</v>
      </c>
      <c r="L331" s="179">
        <v>0</v>
      </c>
      <c r="M331" s="126">
        <v>0</v>
      </c>
      <c r="N331" s="127">
        <v>0</v>
      </c>
      <c r="O331" s="179">
        <v>0</v>
      </c>
      <c r="P331" s="204">
        <f t="shared" si="73"/>
        <v>0</v>
      </c>
      <c r="Q331" s="131">
        <f t="shared" si="74"/>
        <v>0</v>
      </c>
      <c r="R331" s="205">
        <f t="shared" si="75"/>
        <v>0</v>
      </c>
      <c r="S331" s="51"/>
      <c r="T331" s="83"/>
      <c r="U331" s="197"/>
      <c r="V331" s="158"/>
      <c r="W331" s="158"/>
      <c r="X331" s="159"/>
      <c r="Y331" s="34"/>
      <c r="Z331" s="34"/>
      <c r="AA331" s="34"/>
      <c r="AB331" s="34"/>
      <c r="AC331" s="34"/>
      <c r="AD331" s="34"/>
      <c r="AE331" s="34"/>
      <c r="AF331" s="34"/>
      <c r="AG331" s="34"/>
      <c r="AH331" s="34"/>
      <c r="AI331" s="34"/>
      <c r="AJ331" s="34"/>
      <c r="AK331" s="34"/>
      <c r="AL331" s="34"/>
      <c r="AM331" s="34"/>
      <c r="AN331" s="34"/>
    </row>
    <row r="332" spans="1:40" x14ac:dyDescent="0.25">
      <c r="A332" s="35">
        <v>6</v>
      </c>
      <c r="B332" s="83" t="s">
        <v>110</v>
      </c>
      <c r="C332" s="197" t="s">
        <v>178</v>
      </c>
      <c r="D332" s="127">
        <v>0</v>
      </c>
      <c r="E332" s="127">
        <v>0</v>
      </c>
      <c r="F332" s="179">
        <v>0</v>
      </c>
      <c r="G332" s="126">
        <v>0</v>
      </c>
      <c r="H332" s="127">
        <v>0</v>
      </c>
      <c r="I332" s="128">
        <v>0</v>
      </c>
      <c r="J332" s="186">
        <v>0</v>
      </c>
      <c r="K332" s="127">
        <v>0</v>
      </c>
      <c r="L332" s="179">
        <v>0</v>
      </c>
      <c r="M332" s="126">
        <v>0</v>
      </c>
      <c r="N332" s="127">
        <v>0</v>
      </c>
      <c r="O332" s="179">
        <v>0</v>
      </c>
      <c r="P332" s="204">
        <f t="shared" si="73"/>
        <v>0</v>
      </c>
      <c r="Q332" s="131">
        <f t="shared" si="74"/>
        <v>0</v>
      </c>
      <c r="R332" s="205">
        <f t="shared" si="75"/>
        <v>0</v>
      </c>
      <c r="S332" s="51"/>
      <c r="T332" s="83"/>
      <c r="U332" s="197"/>
      <c r="V332" s="158"/>
      <c r="W332" s="158"/>
      <c r="X332" s="159"/>
      <c r="Y332" s="34"/>
      <c r="Z332" s="34"/>
      <c r="AA332" s="34"/>
      <c r="AB332" s="34"/>
      <c r="AC332" s="34"/>
      <c r="AD332" s="34"/>
      <c r="AE332" s="34"/>
      <c r="AF332" s="34"/>
      <c r="AG332" s="34"/>
      <c r="AH332" s="34"/>
      <c r="AI332" s="34"/>
      <c r="AJ332" s="34"/>
      <c r="AK332" s="34"/>
      <c r="AL332" s="34"/>
      <c r="AM332" s="34"/>
      <c r="AN332" s="34"/>
    </row>
    <row r="333" spans="1:40" x14ac:dyDescent="0.25">
      <c r="A333" s="45"/>
      <c r="B333" s="153" t="s">
        <v>60</v>
      </c>
      <c r="C333" s="198"/>
      <c r="D333" s="134">
        <f t="shared" ref="D333:O333" si="76">SUM(D327:D331)</f>
        <v>157500</v>
      </c>
      <c r="E333" s="134">
        <f t="shared" si="76"/>
        <v>0</v>
      </c>
      <c r="F333" s="137">
        <f t="shared" si="76"/>
        <v>0</v>
      </c>
      <c r="G333" s="133">
        <f t="shared" si="76"/>
        <v>5613953.5</v>
      </c>
      <c r="H333" s="134">
        <f t="shared" si="76"/>
        <v>0</v>
      </c>
      <c r="I333" s="135">
        <f t="shared" si="76"/>
        <v>0</v>
      </c>
      <c r="J333" s="136">
        <f t="shared" si="76"/>
        <v>15800489.039999999</v>
      </c>
      <c r="K333" s="134">
        <f t="shared" si="76"/>
        <v>0</v>
      </c>
      <c r="L333" s="137">
        <f t="shared" si="76"/>
        <v>0</v>
      </c>
      <c r="M333" s="133">
        <f t="shared" si="76"/>
        <v>0</v>
      </c>
      <c r="N333" s="134">
        <f t="shared" si="76"/>
        <v>631000</v>
      </c>
      <c r="O333" s="137">
        <f t="shared" si="76"/>
        <v>0</v>
      </c>
      <c r="P333" s="211">
        <f t="shared" si="73"/>
        <v>21571942.539999999</v>
      </c>
      <c r="Q333" s="139">
        <f t="shared" si="74"/>
        <v>631000</v>
      </c>
      <c r="R333" s="212">
        <f t="shared" si="75"/>
        <v>0</v>
      </c>
      <c r="S333" s="51"/>
      <c r="T333" s="83"/>
      <c r="U333" s="197"/>
      <c r="V333" s="158"/>
      <c r="W333" s="158"/>
      <c r="X333" s="159"/>
      <c r="Y333" s="34"/>
      <c r="Z333" s="34"/>
      <c r="AA333" s="34"/>
      <c r="AB333" s="34"/>
      <c r="AC333" s="34"/>
      <c r="AD333" s="34"/>
      <c r="AE333" s="34"/>
      <c r="AF333" s="34"/>
      <c r="AG333" s="34"/>
      <c r="AH333" s="34"/>
      <c r="AI333" s="34"/>
      <c r="AJ333" s="34"/>
      <c r="AK333" s="34"/>
      <c r="AL333" s="34"/>
      <c r="AM333" s="34"/>
      <c r="AN333" s="34"/>
    </row>
    <row r="334" spans="1:40" ht="30" x14ac:dyDescent="0.25">
      <c r="A334" s="35" t="s">
        <v>83</v>
      </c>
      <c r="B334" s="83" t="s">
        <v>63</v>
      </c>
      <c r="C334" s="196"/>
      <c r="D334" s="572"/>
      <c r="E334" s="572"/>
      <c r="F334" s="573"/>
      <c r="G334" s="571"/>
      <c r="H334" s="572"/>
      <c r="I334" s="575"/>
      <c r="J334" s="576"/>
      <c r="K334" s="572"/>
      <c r="L334" s="573"/>
      <c r="M334" s="571"/>
      <c r="N334" s="572"/>
      <c r="O334" s="573"/>
      <c r="P334" s="612"/>
      <c r="Q334" s="572"/>
      <c r="R334" s="613"/>
      <c r="S334" s="51"/>
      <c r="T334" s="83"/>
      <c r="U334" s="197"/>
      <c r="V334" s="158"/>
      <c r="W334" s="158"/>
      <c r="X334" s="159"/>
      <c r="Y334" s="34"/>
      <c r="Z334" s="34"/>
      <c r="AA334" s="34"/>
      <c r="AB334" s="34"/>
      <c r="AC334" s="34"/>
      <c r="AD334" s="34"/>
      <c r="AE334" s="34"/>
      <c r="AF334" s="34"/>
      <c r="AG334" s="34"/>
      <c r="AH334" s="34"/>
      <c r="AI334" s="34"/>
      <c r="AJ334" s="34"/>
      <c r="AK334" s="34"/>
      <c r="AL334" s="34"/>
      <c r="AM334" s="34"/>
      <c r="AN334" s="34"/>
    </row>
    <row r="335" spans="1:40" x14ac:dyDescent="0.25">
      <c r="A335" s="35">
        <v>7</v>
      </c>
      <c r="B335" s="83" t="s">
        <v>65</v>
      </c>
      <c r="C335" s="196" t="s">
        <v>179</v>
      </c>
      <c r="D335" s="127">
        <v>0</v>
      </c>
      <c r="E335" s="127">
        <v>0</v>
      </c>
      <c r="F335" s="179">
        <v>0</v>
      </c>
      <c r="G335" s="126">
        <v>0</v>
      </c>
      <c r="H335" s="127">
        <v>0</v>
      </c>
      <c r="I335" s="128">
        <v>0</v>
      </c>
      <c r="J335" s="186">
        <v>0</v>
      </c>
      <c r="K335" s="127">
        <v>0</v>
      </c>
      <c r="L335" s="179">
        <v>0</v>
      </c>
      <c r="M335" s="126">
        <v>800000</v>
      </c>
      <c r="N335" s="127">
        <v>0</v>
      </c>
      <c r="O335" s="179">
        <v>0</v>
      </c>
      <c r="P335" s="204">
        <f t="shared" ref="P335:R339" si="77">J335+M335+G335+D335</f>
        <v>800000</v>
      </c>
      <c r="Q335" s="131">
        <f t="shared" si="77"/>
        <v>0</v>
      </c>
      <c r="R335" s="205">
        <f t="shared" si="77"/>
        <v>0</v>
      </c>
      <c r="S335" s="51"/>
      <c r="T335" s="83"/>
      <c r="U335" s="197"/>
      <c r="V335" s="158"/>
      <c r="W335" s="158"/>
      <c r="X335" s="159"/>
      <c r="Y335" s="34"/>
      <c r="Z335" s="34"/>
      <c r="AA335" s="34"/>
      <c r="AB335" s="34"/>
      <c r="AC335" s="34"/>
      <c r="AD335" s="34"/>
      <c r="AE335" s="34"/>
      <c r="AF335" s="34"/>
      <c r="AG335" s="34"/>
      <c r="AH335" s="34"/>
      <c r="AI335" s="34"/>
      <c r="AJ335" s="34"/>
      <c r="AK335" s="34"/>
      <c r="AL335" s="34"/>
      <c r="AM335" s="34"/>
      <c r="AN335" s="34"/>
    </row>
    <row r="336" spans="1:40" x14ac:dyDescent="0.25">
      <c r="A336" s="35">
        <v>8</v>
      </c>
      <c r="B336" s="83" t="s">
        <v>66</v>
      </c>
      <c r="C336" s="196" t="s">
        <v>180</v>
      </c>
      <c r="D336" s="127">
        <v>0</v>
      </c>
      <c r="E336" s="127">
        <v>0</v>
      </c>
      <c r="F336" s="179">
        <v>0</v>
      </c>
      <c r="G336" s="126">
        <v>0</v>
      </c>
      <c r="H336" s="127">
        <v>0</v>
      </c>
      <c r="I336" s="128">
        <v>0</v>
      </c>
      <c r="J336" s="186">
        <v>0</v>
      </c>
      <c r="K336" s="127">
        <v>0</v>
      </c>
      <c r="L336" s="179">
        <v>0</v>
      </c>
      <c r="M336" s="126">
        <v>0</v>
      </c>
      <c r="N336" s="127">
        <v>0</v>
      </c>
      <c r="O336" s="179">
        <v>0</v>
      </c>
      <c r="P336" s="204">
        <f t="shared" si="77"/>
        <v>0</v>
      </c>
      <c r="Q336" s="131">
        <f t="shared" si="77"/>
        <v>0</v>
      </c>
      <c r="R336" s="205">
        <f t="shared" si="77"/>
        <v>0</v>
      </c>
      <c r="S336" s="51"/>
      <c r="T336" s="83"/>
      <c r="U336" s="197"/>
      <c r="V336" s="158"/>
      <c r="W336" s="158"/>
      <c r="X336" s="159"/>
      <c r="Y336" s="34"/>
      <c r="Z336" s="34"/>
      <c r="AA336" s="34"/>
      <c r="AB336" s="34"/>
      <c r="AC336" s="34"/>
      <c r="AD336" s="34"/>
      <c r="AE336" s="34"/>
      <c r="AF336" s="34"/>
      <c r="AG336" s="34"/>
      <c r="AH336" s="34"/>
      <c r="AI336" s="34"/>
      <c r="AJ336" s="34"/>
      <c r="AK336" s="34"/>
      <c r="AL336" s="34"/>
      <c r="AM336" s="34"/>
      <c r="AN336" s="34"/>
    </row>
    <row r="337" spans="1:40" x14ac:dyDescent="0.25">
      <c r="A337" s="35">
        <v>9</v>
      </c>
      <c r="B337" s="83" t="s">
        <v>67</v>
      </c>
      <c r="C337" s="196" t="s">
        <v>181</v>
      </c>
      <c r="D337" s="127">
        <v>0</v>
      </c>
      <c r="E337" s="127">
        <v>0</v>
      </c>
      <c r="F337" s="179">
        <v>0</v>
      </c>
      <c r="G337" s="126">
        <v>0</v>
      </c>
      <c r="H337" s="127">
        <v>0</v>
      </c>
      <c r="I337" s="128">
        <v>0</v>
      </c>
      <c r="J337" s="186">
        <v>0</v>
      </c>
      <c r="K337" s="127">
        <v>0</v>
      </c>
      <c r="L337" s="179">
        <v>0</v>
      </c>
      <c r="M337" s="126">
        <v>0</v>
      </c>
      <c r="N337" s="127">
        <v>0</v>
      </c>
      <c r="O337" s="179">
        <v>0</v>
      </c>
      <c r="P337" s="204">
        <f t="shared" si="77"/>
        <v>0</v>
      </c>
      <c r="Q337" s="131">
        <f t="shared" si="77"/>
        <v>0</v>
      </c>
      <c r="R337" s="205">
        <f t="shared" si="77"/>
        <v>0</v>
      </c>
      <c r="S337" s="51"/>
      <c r="T337" s="83"/>
      <c r="U337" s="197"/>
      <c r="V337" s="158"/>
      <c r="W337" s="158"/>
      <c r="X337" s="159"/>
      <c r="Y337" s="34"/>
      <c r="Z337" s="34"/>
      <c r="AA337" s="34"/>
      <c r="AB337" s="34"/>
      <c r="AC337" s="34"/>
      <c r="AD337" s="34"/>
      <c r="AE337" s="34"/>
      <c r="AF337" s="34"/>
      <c r="AG337" s="34"/>
      <c r="AH337" s="34"/>
      <c r="AI337" s="34"/>
      <c r="AJ337" s="34"/>
      <c r="AK337" s="34"/>
      <c r="AL337" s="34"/>
      <c r="AM337" s="34"/>
      <c r="AN337" s="34"/>
    </row>
    <row r="338" spans="1:40" x14ac:dyDescent="0.25">
      <c r="A338" s="35">
        <v>10</v>
      </c>
      <c r="B338" s="83" t="s">
        <v>16</v>
      </c>
      <c r="C338" s="196" t="s">
        <v>178</v>
      </c>
      <c r="D338" s="127">
        <v>0</v>
      </c>
      <c r="E338" s="127">
        <v>0</v>
      </c>
      <c r="F338" s="179">
        <v>0</v>
      </c>
      <c r="G338" s="126">
        <v>0</v>
      </c>
      <c r="H338" s="127">
        <v>0</v>
      </c>
      <c r="I338" s="128">
        <v>0</v>
      </c>
      <c r="J338" s="186">
        <v>0</v>
      </c>
      <c r="K338" s="127">
        <v>0</v>
      </c>
      <c r="L338" s="179">
        <v>0</v>
      </c>
      <c r="M338" s="126">
        <v>0</v>
      </c>
      <c r="N338" s="127">
        <v>0</v>
      </c>
      <c r="O338" s="179">
        <v>0</v>
      </c>
      <c r="P338" s="204">
        <f t="shared" si="77"/>
        <v>0</v>
      </c>
      <c r="Q338" s="131">
        <f t="shared" si="77"/>
        <v>0</v>
      </c>
      <c r="R338" s="205">
        <f t="shared" si="77"/>
        <v>0</v>
      </c>
      <c r="S338" s="51"/>
      <c r="T338" s="83"/>
      <c r="U338" s="197"/>
      <c r="V338" s="158"/>
      <c r="W338" s="158"/>
      <c r="X338" s="159"/>
      <c r="Y338" s="34"/>
      <c r="Z338" s="34"/>
      <c r="AA338" s="34"/>
      <c r="AB338" s="34"/>
      <c r="AC338" s="34"/>
      <c r="AD338" s="34"/>
      <c r="AE338" s="34"/>
      <c r="AF338" s="34"/>
      <c r="AG338" s="34"/>
      <c r="AH338" s="34"/>
      <c r="AI338" s="34"/>
      <c r="AJ338" s="34"/>
      <c r="AK338" s="34"/>
      <c r="AL338" s="34"/>
      <c r="AM338" s="34"/>
      <c r="AN338" s="34"/>
    </row>
    <row r="339" spans="1:40" ht="29.25" x14ac:dyDescent="0.25">
      <c r="A339" s="45"/>
      <c r="B339" s="153" t="s">
        <v>68</v>
      </c>
      <c r="C339" s="198"/>
      <c r="D339" s="134">
        <f t="shared" ref="D339:O339" si="78">SUM(D335,D336,D337,D338)</f>
        <v>0</v>
      </c>
      <c r="E339" s="134">
        <f t="shared" si="78"/>
        <v>0</v>
      </c>
      <c r="F339" s="137">
        <f t="shared" si="78"/>
        <v>0</v>
      </c>
      <c r="G339" s="133">
        <f t="shared" si="78"/>
        <v>0</v>
      </c>
      <c r="H339" s="134">
        <f t="shared" si="78"/>
        <v>0</v>
      </c>
      <c r="I339" s="135">
        <f t="shared" si="78"/>
        <v>0</v>
      </c>
      <c r="J339" s="136">
        <f t="shared" si="78"/>
        <v>0</v>
      </c>
      <c r="K339" s="134">
        <f t="shared" si="78"/>
        <v>0</v>
      </c>
      <c r="L339" s="137">
        <f t="shared" si="78"/>
        <v>0</v>
      </c>
      <c r="M339" s="133">
        <f t="shared" si="78"/>
        <v>800000</v>
      </c>
      <c r="N339" s="134">
        <f t="shared" si="78"/>
        <v>0</v>
      </c>
      <c r="O339" s="137">
        <f t="shared" si="78"/>
        <v>0</v>
      </c>
      <c r="P339" s="204">
        <f t="shared" si="77"/>
        <v>800000</v>
      </c>
      <c r="Q339" s="131">
        <f t="shared" si="77"/>
        <v>0</v>
      </c>
      <c r="R339" s="205">
        <f t="shared" si="77"/>
        <v>0</v>
      </c>
      <c r="S339" s="51"/>
      <c r="T339" s="83"/>
      <c r="U339" s="197"/>
      <c r="V339" s="158"/>
      <c r="W339" s="158"/>
      <c r="X339" s="159"/>
      <c r="Y339" s="34"/>
      <c r="Z339" s="34"/>
      <c r="AA339" s="34"/>
      <c r="AB339" s="34"/>
      <c r="AC339" s="34"/>
      <c r="AD339" s="34"/>
      <c r="AE339" s="34"/>
      <c r="AF339" s="34"/>
      <c r="AG339" s="34"/>
      <c r="AH339" s="34"/>
      <c r="AI339" s="34"/>
      <c r="AJ339" s="34"/>
      <c r="AK339" s="34"/>
      <c r="AL339" s="34"/>
      <c r="AM339" s="34"/>
      <c r="AN339" s="34"/>
    </row>
    <row r="340" spans="1:40" ht="30" x14ac:dyDescent="0.25">
      <c r="A340" s="35" t="s">
        <v>84</v>
      </c>
      <c r="B340" s="83" t="s">
        <v>89</v>
      </c>
      <c r="D340" s="572"/>
      <c r="E340" s="572"/>
      <c r="F340" s="573"/>
      <c r="G340" s="571"/>
      <c r="H340" s="572"/>
      <c r="I340" s="575"/>
      <c r="J340" s="576"/>
      <c r="K340" s="572"/>
      <c r="L340" s="573"/>
      <c r="M340" s="571"/>
      <c r="N340" s="572"/>
      <c r="O340" s="573"/>
      <c r="P340" s="612"/>
      <c r="Q340" s="572"/>
      <c r="R340" s="613"/>
      <c r="S340" s="51"/>
      <c r="T340" s="83"/>
      <c r="U340" s="197"/>
      <c r="V340" s="158"/>
      <c r="W340" s="158"/>
      <c r="X340" s="159"/>
      <c r="Y340" s="34"/>
      <c r="Z340" s="34"/>
      <c r="AA340" s="34"/>
      <c r="AB340" s="34"/>
      <c r="AC340" s="34"/>
      <c r="AD340" s="34"/>
      <c r="AE340" s="34"/>
      <c r="AF340" s="34"/>
      <c r="AG340" s="34"/>
      <c r="AH340" s="34"/>
      <c r="AI340" s="34"/>
      <c r="AJ340" s="34"/>
      <c r="AK340" s="34"/>
      <c r="AL340" s="34"/>
      <c r="AM340" s="34"/>
      <c r="AN340" s="34"/>
    </row>
    <row r="341" spans="1:40" ht="30" x14ac:dyDescent="0.25">
      <c r="A341" s="35">
        <v>11</v>
      </c>
      <c r="B341" s="83" t="s">
        <v>191</v>
      </c>
      <c r="C341" s="196" t="s">
        <v>168</v>
      </c>
      <c r="D341" s="127">
        <v>0</v>
      </c>
      <c r="E341" s="127">
        <v>0</v>
      </c>
      <c r="F341" s="179">
        <v>0</v>
      </c>
      <c r="G341" s="126">
        <v>0</v>
      </c>
      <c r="H341" s="127">
        <v>0</v>
      </c>
      <c r="I341" s="128">
        <v>0</v>
      </c>
      <c r="J341" s="186">
        <v>0</v>
      </c>
      <c r="K341" s="127">
        <v>0</v>
      </c>
      <c r="L341" s="179">
        <v>0</v>
      </c>
      <c r="M341" s="126">
        <v>0</v>
      </c>
      <c r="N341" s="127">
        <v>0</v>
      </c>
      <c r="O341" s="179">
        <v>0</v>
      </c>
      <c r="P341" s="204">
        <f t="shared" ref="P341:R344" si="79">J341+M341+G341+D341</f>
        <v>0</v>
      </c>
      <c r="Q341" s="131">
        <f t="shared" si="79"/>
        <v>0</v>
      </c>
      <c r="R341" s="205">
        <f t="shared" si="79"/>
        <v>0</v>
      </c>
      <c r="S341" s="51"/>
      <c r="T341" s="83"/>
      <c r="U341" s="197"/>
      <c r="V341" s="158"/>
      <c r="W341" s="158"/>
      <c r="X341" s="159"/>
      <c r="Y341" s="34"/>
      <c r="Z341" s="34"/>
      <c r="AA341" s="34"/>
      <c r="AB341" s="34"/>
      <c r="AC341" s="34"/>
      <c r="AD341" s="34"/>
      <c r="AE341" s="34"/>
      <c r="AF341" s="34"/>
      <c r="AG341" s="34"/>
      <c r="AH341" s="34"/>
      <c r="AI341" s="34"/>
      <c r="AJ341" s="34"/>
      <c r="AK341" s="34"/>
      <c r="AL341" s="34"/>
      <c r="AM341" s="34"/>
      <c r="AN341" s="34"/>
    </row>
    <row r="342" spans="1:40" x14ac:dyDescent="0.25">
      <c r="A342" s="35">
        <v>12</v>
      </c>
      <c r="B342" s="83" t="s">
        <v>77</v>
      </c>
      <c r="C342" s="196" t="s">
        <v>169</v>
      </c>
      <c r="D342" s="127">
        <v>0</v>
      </c>
      <c r="E342" s="127">
        <v>0</v>
      </c>
      <c r="F342" s="179">
        <v>0</v>
      </c>
      <c r="G342" s="126">
        <v>0</v>
      </c>
      <c r="H342" s="127">
        <v>0</v>
      </c>
      <c r="I342" s="128">
        <v>0</v>
      </c>
      <c r="J342" s="186">
        <v>0</v>
      </c>
      <c r="K342" s="127">
        <v>0</v>
      </c>
      <c r="L342" s="179">
        <v>0</v>
      </c>
      <c r="M342" s="126">
        <v>0</v>
      </c>
      <c r="N342" s="127">
        <v>0</v>
      </c>
      <c r="O342" s="179">
        <v>0</v>
      </c>
      <c r="P342" s="204">
        <f t="shared" si="79"/>
        <v>0</v>
      </c>
      <c r="Q342" s="131">
        <f t="shared" si="79"/>
        <v>0</v>
      </c>
      <c r="R342" s="205">
        <f t="shared" si="79"/>
        <v>0</v>
      </c>
      <c r="S342" s="51"/>
      <c r="T342" s="83"/>
      <c r="U342" s="197"/>
      <c r="V342" s="158"/>
      <c r="W342" s="158"/>
      <c r="X342" s="159"/>
      <c r="Y342" s="34"/>
      <c r="Z342" s="34"/>
      <c r="AA342" s="34"/>
      <c r="AB342" s="34"/>
      <c r="AC342" s="34"/>
      <c r="AD342" s="34"/>
      <c r="AE342" s="34"/>
      <c r="AF342" s="34"/>
      <c r="AG342" s="34"/>
      <c r="AH342" s="34"/>
      <c r="AI342" s="34"/>
      <c r="AJ342" s="34"/>
      <c r="AK342" s="34"/>
      <c r="AL342" s="34"/>
      <c r="AM342" s="34"/>
      <c r="AN342" s="34"/>
    </row>
    <row r="343" spans="1:40" ht="30" x14ac:dyDescent="0.25">
      <c r="A343" s="35">
        <v>13</v>
      </c>
      <c r="B343" s="83" t="s">
        <v>184</v>
      </c>
      <c r="C343" s="197" t="s">
        <v>171</v>
      </c>
      <c r="D343" s="127">
        <v>0</v>
      </c>
      <c r="E343" s="127">
        <v>0</v>
      </c>
      <c r="F343" s="179">
        <v>0</v>
      </c>
      <c r="G343" s="126">
        <v>0</v>
      </c>
      <c r="H343" s="127">
        <v>0</v>
      </c>
      <c r="I343" s="128">
        <v>0</v>
      </c>
      <c r="J343" s="186">
        <v>0</v>
      </c>
      <c r="K343" s="127">
        <v>0</v>
      </c>
      <c r="L343" s="179">
        <v>0</v>
      </c>
      <c r="M343" s="126">
        <v>0</v>
      </c>
      <c r="N343" s="127">
        <v>0</v>
      </c>
      <c r="O343" s="179">
        <v>0</v>
      </c>
      <c r="P343" s="204">
        <f t="shared" si="79"/>
        <v>0</v>
      </c>
      <c r="Q343" s="131">
        <f t="shared" si="79"/>
        <v>0</v>
      </c>
      <c r="R343" s="205">
        <f t="shared" si="79"/>
        <v>0</v>
      </c>
      <c r="S343" s="51"/>
      <c r="T343" s="83"/>
      <c r="U343" s="197"/>
      <c r="V343" s="158"/>
      <c r="W343" s="158"/>
      <c r="X343" s="159"/>
      <c r="Y343" s="34"/>
      <c r="Z343" s="34"/>
      <c r="AA343" s="34"/>
      <c r="AB343" s="34"/>
      <c r="AC343" s="34"/>
      <c r="AD343" s="34"/>
      <c r="AE343" s="34"/>
      <c r="AF343" s="34"/>
      <c r="AG343" s="34"/>
      <c r="AH343" s="34"/>
      <c r="AI343" s="34"/>
      <c r="AJ343" s="34"/>
      <c r="AK343" s="34"/>
      <c r="AL343" s="34"/>
      <c r="AM343" s="34"/>
      <c r="AN343" s="34"/>
    </row>
    <row r="344" spans="1:40" ht="29.25" x14ac:dyDescent="0.25">
      <c r="A344" s="45"/>
      <c r="B344" s="153" t="s">
        <v>106</v>
      </c>
      <c r="C344" s="149"/>
      <c r="D344" s="134">
        <f t="shared" ref="D344:O344" si="80">SUM(D341,D342,D343)</f>
        <v>0</v>
      </c>
      <c r="E344" s="134">
        <f t="shared" si="80"/>
        <v>0</v>
      </c>
      <c r="F344" s="137">
        <f t="shared" si="80"/>
        <v>0</v>
      </c>
      <c r="G344" s="133">
        <f t="shared" si="80"/>
        <v>0</v>
      </c>
      <c r="H344" s="134">
        <f t="shared" si="80"/>
        <v>0</v>
      </c>
      <c r="I344" s="135">
        <f t="shared" si="80"/>
        <v>0</v>
      </c>
      <c r="J344" s="136">
        <f t="shared" si="80"/>
        <v>0</v>
      </c>
      <c r="K344" s="134">
        <f t="shared" si="80"/>
        <v>0</v>
      </c>
      <c r="L344" s="137">
        <f t="shared" si="80"/>
        <v>0</v>
      </c>
      <c r="M344" s="133">
        <f t="shared" si="80"/>
        <v>0</v>
      </c>
      <c r="N344" s="134">
        <f t="shared" si="80"/>
        <v>0</v>
      </c>
      <c r="O344" s="137">
        <f t="shared" si="80"/>
        <v>0</v>
      </c>
      <c r="P344" s="204">
        <f t="shared" si="79"/>
        <v>0</v>
      </c>
      <c r="Q344" s="131">
        <f t="shared" si="79"/>
        <v>0</v>
      </c>
      <c r="R344" s="205">
        <f t="shared" si="79"/>
        <v>0</v>
      </c>
      <c r="S344" s="51"/>
      <c r="T344" s="83"/>
      <c r="U344" s="197"/>
      <c r="V344" s="158"/>
      <c r="W344" s="158"/>
      <c r="X344" s="159"/>
      <c r="Y344" s="34"/>
      <c r="Z344" s="34"/>
      <c r="AA344" s="34"/>
      <c r="AB344" s="34"/>
      <c r="AC344" s="34"/>
      <c r="AD344" s="34"/>
      <c r="AE344" s="34"/>
      <c r="AF344" s="34"/>
      <c r="AG344" s="34"/>
      <c r="AH344" s="34"/>
      <c r="AI344" s="34"/>
      <c r="AJ344" s="34"/>
      <c r="AK344" s="34"/>
      <c r="AL344" s="34"/>
      <c r="AM344" s="34"/>
      <c r="AN344" s="34"/>
    </row>
    <row r="345" spans="1:40" ht="30" thickBot="1" x14ac:dyDescent="0.3">
      <c r="A345" s="45"/>
      <c r="B345" s="153" t="s">
        <v>115</v>
      </c>
      <c r="C345" s="149"/>
      <c r="D345" s="134">
        <f t="shared" ref="D345:O345" si="81">SUM(D344,D339,D333)</f>
        <v>157500</v>
      </c>
      <c r="E345" s="134">
        <f t="shared" si="81"/>
        <v>0</v>
      </c>
      <c r="F345" s="137">
        <f t="shared" si="81"/>
        <v>0</v>
      </c>
      <c r="G345" s="133">
        <f t="shared" si="81"/>
        <v>5613953.5</v>
      </c>
      <c r="H345" s="134">
        <f t="shared" si="81"/>
        <v>0</v>
      </c>
      <c r="I345" s="135">
        <f t="shared" si="81"/>
        <v>0</v>
      </c>
      <c r="J345" s="136">
        <f t="shared" si="81"/>
        <v>15800489.039999999</v>
      </c>
      <c r="K345" s="134">
        <f t="shared" si="81"/>
        <v>0</v>
      </c>
      <c r="L345" s="137">
        <f t="shared" si="81"/>
        <v>0</v>
      </c>
      <c r="M345" s="133">
        <f t="shared" si="81"/>
        <v>800000</v>
      </c>
      <c r="N345" s="134">
        <f t="shared" si="81"/>
        <v>631000</v>
      </c>
      <c r="O345" s="137">
        <f t="shared" si="81"/>
        <v>0</v>
      </c>
      <c r="P345" s="208">
        <f>P333+P339+P344</f>
        <v>22371942.539999999</v>
      </c>
      <c r="Q345" s="209">
        <f>Q333+Q339+Q344</f>
        <v>631000</v>
      </c>
      <c r="R345" s="210">
        <f>R333+R339+R344</f>
        <v>0</v>
      </c>
      <c r="S345" s="51"/>
      <c r="T345" s="83"/>
      <c r="U345" s="197"/>
      <c r="V345" s="158"/>
      <c r="W345" s="158"/>
      <c r="X345" s="159"/>
      <c r="Y345" s="34"/>
      <c r="Z345" s="34"/>
      <c r="AA345" s="34"/>
      <c r="AB345" s="34"/>
      <c r="AC345" s="34"/>
      <c r="AD345" s="34"/>
      <c r="AE345" s="34"/>
      <c r="AF345" s="34"/>
      <c r="AG345" s="34"/>
      <c r="AH345" s="34"/>
      <c r="AI345" s="34"/>
      <c r="AJ345" s="34"/>
      <c r="AK345" s="34"/>
      <c r="AL345" s="34"/>
      <c r="AM345" s="34"/>
      <c r="AN345" s="34"/>
    </row>
    <row r="346" spans="1:40" ht="16.5" thickTop="1" thickBot="1" x14ac:dyDescent="0.3"/>
    <row r="347" spans="1:40" ht="26.25" customHeight="1" thickBot="1" x14ac:dyDescent="0.3">
      <c r="D347" s="741" t="s">
        <v>314</v>
      </c>
      <c r="E347" s="734"/>
      <c r="F347" s="734"/>
      <c r="G347" s="734"/>
      <c r="H347" s="734"/>
      <c r="I347" s="734"/>
      <c r="J347" s="734"/>
      <c r="K347" s="734"/>
      <c r="L347" s="734"/>
      <c r="M347" s="734"/>
      <c r="N347" s="734"/>
      <c r="O347" s="742"/>
      <c r="P347" s="193"/>
      <c r="Q347" s="193"/>
      <c r="R347" s="193"/>
      <c r="S347" s="193"/>
      <c r="T347" s="193"/>
      <c r="U347" s="193"/>
      <c r="V347" s="193"/>
      <c r="W347" s="193"/>
      <c r="X347" s="193"/>
      <c r="Y347" s="193"/>
      <c r="Z347" s="193"/>
      <c r="AA347" s="193"/>
      <c r="AB347" s="193"/>
      <c r="AC347" s="193"/>
      <c r="AD347" s="193"/>
      <c r="AE347" s="193"/>
    </row>
    <row r="348" spans="1:40" ht="84" customHeight="1" x14ac:dyDescent="0.25">
      <c r="C348" s="194"/>
      <c r="D348" s="623" t="s">
        <v>85</v>
      </c>
      <c r="E348" s="623"/>
      <c r="F348" s="623"/>
      <c r="G348" s="624"/>
      <c r="H348" s="625" t="s">
        <v>86</v>
      </c>
      <c r="I348" s="623"/>
      <c r="J348" s="623"/>
      <c r="K348" s="626"/>
      <c r="L348" s="622" t="s">
        <v>87</v>
      </c>
      <c r="M348" s="623"/>
      <c r="N348" s="623"/>
      <c r="O348" s="623"/>
      <c r="P348" s="35"/>
      <c r="Q348" s="35"/>
      <c r="R348" s="35"/>
      <c r="S348" s="35"/>
      <c r="T348" s="35"/>
      <c r="U348" s="35"/>
      <c r="V348" s="35"/>
    </row>
    <row r="349" spans="1:40" ht="84" customHeight="1" x14ac:dyDescent="0.25">
      <c r="A349" s="148" t="s">
        <v>40</v>
      </c>
      <c r="B349" s="149" t="s">
        <v>124</v>
      </c>
      <c r="C349" s="194"/>
      <c r="D349" s="233" t="s">
        <v>159</v>
      </c>
      <c r="E349" s="233" t="s">
        <v>160</v>
      </c>
      <c r="F349" s="233" t="s">
        <v>161</v>
      </c>
      <c r="G349" s="254" t="s">
        <v>33</v>
      </c>
      <c r="H349" s="232" t="s">
        <v>159</v>
      </c>
      <c r="I349" s="233" t="s">
        <v>160</v>
      </c>
      <c r="J349" s="233" t="s">
        <v>161</v>
      </c>
      <c r="K349" s="255" t="s">
        <v>33</v>
      </c>
      <c r="L349" s="235" t="s">
        <v>159</v>
      </c>
      <c r="M349" s="233" t="s">
        <v>160</v>
      </c>
      <c r="N349" s="233" t="s">
        <v>161</v>
      </c>
      <c r="O349" s="257" t="s">
        <v>33</v>
      </c>
      <c r="P349" s="35"/>
      <c r="Q349" s="35"/>
      <c r="R349" s="35"/>
      <c r="S349" s="35"/>
      <c r="T349" s="35"/>
      <c r="U349" s="35"/>
      <c r="V349" s="35"/>
    </row>
    <row r="350" spans="1:40" ht="30" x14ac:dyDescent="0.25">
      <c r="A350" s="35" t="s">
        <v>54</v>
      </c>
      <c r="B350" s="83" t="s">
        <v>56</v>
      </c>
      <c r="D350" s="572"/>
      <c r="E350" s="572"/>
      <c r="F350" s="572"/>
      <c r="G350" s="181"/>
      <c r="H350" s="571"/>
      <c r="I350" s="572"/>
      <c r="J350" s="572"/>
      <c r="K350" s="132"/>
      <c r="L350" s="576"/>
      <c r="M350" s="572"/>
      <c r="N350" s="572"/>
      <c r="O350" s="131"/>
      <c r="P350" s="35"/>
      <c r="Q350" s="35"/>
      <c r="R350" s="35"/>
      <c r="S350" s="35"/>
      <c r="T350" s="35"/>
      <c r="U350" s="35"/>
      <c r="V350" s="35"/>
    </row>
    <row r="351" spans="1:40" x14ac:dyDescent="0.25">
      <c r="A351" s="35">
        <v>1</v>
      </c>
      <c r="B351" s="83" t="s">
        <v>2</v>
      </c>
      <c r="C351" s="196" t="s">
        <v>172</v>
      </c>
      <c r="D351" s="127">
        <f t="shared" ref="D351:F356" si="82">M130</f>
        <v>558769776</v>
      </c>
      <c r="E351" s="127">
        <f t="shared" si="82"/>
        <v>1636200</v>
      </c>
      <c r="F351" s="127">
        <f t="shared" si="82"/>
        <v>0</v>
      </c>
      <c r="G351" s="181">
        <f>SUM(D351:F351)</f>
        <v>560405976</v>
      </c>
      <c r="H351" s="126">
        <f t="shared" ref="H351:J356" si="83">J303</f>
        <v>0</v>
      </c>
      <c r="I351" s="127">
        <f t="shared" si="83"/>
        <v>0</v>
      </c>
      <c r="J351" s="127">
        <f t="shared" si="83"/>
        <v>77256187.833333328</v>
      </c>
      <c r="K351" s="132">
        <f>SUM(H351:J351)</f>
        <v>77256187.833333328</v>
      </c>
      <c r="L351" s="186">
        <f t="shared" ref="L351:N356" si="84">M278</f>
        <v>114429150</v>
      </c>
      <c r="M351" s="127">
        <f t="shared" si="84"/>
        <v>0</v>
      </c>
      <c r="N351" s="127">
        <f t="shared" si="84"/>
        <v>0</v>
      </c>
      <c r="O351" s="131">
        <f>SUM(L351:N351)</f>
        <v>114429150</v>
      </c>
      <c r="P351" s="35"/>
      <c r="Q351" s="35"/>
      <c r="R351" s="35"/>
      <c r="S351" s="35"/>
      <c r="T351" s="35"/>
      <c r="U351" s="35"/>
      <c r="V351" s="35"/>
    </row>
    <row r="352" spans="1:40" ht="15" customHeight="1" x14ac:dyDescent="0.25">
      <c r="A352" s="35">
        <v>2</v>
      </c>
      <c r="B352" s="83" t="s">
        <v>58</v>
      </c>
      <c r="C352" s="196" t="s">
        <v>173</v>
      </c>
      <c r="D352" s="127">
        <f t="shared" si="82"/>
        <v>70456036.21980001</v>
      </c>
      <c r="E352" s="127">
        <f t="shared" si="82"/>
        <v>359964</v>
      </c>
      <c r="F352" s="127">
        <f t="shared" si="82"/>
        <v>0</v>
      </c>
      <c r="G352" s="181">
        <f t="shared" ref="G352:G369" si="85">SUM(D352:F352)</f>
        <v>70816000.21980001</v>
      </c>
      <c r="H352" s="126">
        <f t="shared" si="83"/>
        <v>0</v>
      </c>
      <c r="I352" s="127">
        <f t="shared" si="83"/>
        <v>0</v>
      </c>
      <c r="J352" s="127">
        <f t="shared" si="83"/>
        <v>17756993.715366665</v>
      </c>
      <c r="K352" s="132">
        <f t="shared" ref="K352:K369" si="86">SUM(H352:J352)</f>
        <v>17756993.715366665</v>
      </c>
      <c r="L352" s="186">
        <f t="shared" si="84"/>
        <v>25186464.760000002</v>
      </c>
      <c r="M352" s="127">
        <f t="shared" si="84"/>
        <v>0</v>
      </c>
      <c r="N352" s="127">
        <f t="shared" si="84"/>
        <v>0</v>
      </c>
      <c r="O352" s="131">
        <f t="shared" ref="O352:O369" si="87">SUM(L352:N352)</f>
        <v>25186464.760000002</v>
      </c>
      <c r="P352" s="35"/>
      <c r="Q352" s="35"/>
      <c r="R352" s="35"/>
      <c r="S352" s="35"/>
      <c r="T352" s="35"/>
      <c r="U352" s="35"/>
      <c r="V352" s="35"/>
    </row>
    <row r="353" spans="1:22" x14ac:dyDescent="0.25">
      <c r="A353" s="35">
        <v>3</v>
      </c>
      <c r="B353" s="83" t="s">
        <v>3</v>
      </c>
      <c r="C353" s="196" t="s">
        <v>175</v>
      </c>
      <c r="D353" s="127">
        <f t="shared" si="82"/>
        <v>144386154.86464</v>
      </c>
      <c r="E353" s="127">
        <f t="shared" si="82"/>
        <v>152068671.21000001</v>
      </c>
      <c r="F353" s="127">
        <f t="shared" si="82"/>
        <v>0</v>
      </c>
      <c r="G353" s="181">
        <f t="shared" si="85"/>
        <v>296454826.07464004</v>
      </c>
      <c r="H353" s="126">
        <f t="shared" si="83"/>
        <v>0</v>
      </c>
      <c r="I353" s="127">
        <f t="shared" si="83"/>
        <v>0</v>
      </c>
      <c r="J353" s="127">
        <f t="shared" si="83"/>
        <v>16724814.119999999</v>
      </c>
      <c r="K353" s="132">
        <f t="shared" si="86"/>
        <v>16724814.119999999</v>
      </c>
      <c r="L353" s="186">
        <f t="shared" si="84"/>
        <v>6324150</v>
      </c>
      <c r="M353" s="127">
        <f t="shared" si="84"/>
        <v>0</v>
      </c>
      <c r="N353" s="127">
        <f t="shared" si="84"/>
        <v>0</v>
      </c>
      <c r="O353" s="131">
        <f t="shared" si="87"/>
        <v>6324150</v>
      </c>
      <c r="P353" s="35"/>
      <c r="Q353" s="35"/>
      <c r="R353" s="35"/>
      <c r="S353" s="35"/>
      <c r="T353" s="35"/>
      <c r="U353" s="35"/>
      <c r="V353" s="35"/>
    </row>
    <row r="354" spans="1:22" x14ac:dyDescent="0.25">
      <c r="A354" s="35">
        <v>4</v>
      </c>
      <c r="B354" s="83" t="s">
        <v>52</v>
      </c>
      <c r="C354" s="196" t="s">
        <v>176</v>
      </c>
      <c r="D354" s="127">
        <f t="shared" si="82"/>
        <v>0</v>
      </c>
      <c r="E354" s="127">
        <f t="shared" si="82"/>
        <v>28090766</v>
      </c>
      <c r="F354" s="127">
        <f t="shared" si="82"/>
        <v>0</v>
      </c>
      <c r="G354" s="181">
        <f t="shared" si="85"/>
        <v>28090766</v>
      </c>
      <c r="H354" s="126">
        <f t="shared" si="83"/>
        <v>0</v>
      </c>
      <c r="I354" s="127">
        <f t="shared" si="83"/>
        <v>0</v>
      </c>
      <c r="J354" s="127">
        <f t="shared" si="83"/>
        <v>0</v>
      </c>
      <c r="K354" s="132">
        <f t="shared" si="86"/>
        <v>0</v>
      </c>
      <c r="L354" s="186">
        <f t="shared" si="84"/>
        <v>0</v>
      </c>
      <c r="M354" s="127">
        <f t="shared" si="84"/>
        <v>0</v>
      </c>
      <c r="N354" s="127">
        <f t="shared" si="84"/>
        <v>0</v>
      </c>
      <c r="O354" s="131">
        <f t="shared" si="87"/>
        <v>0</v>
      </c>
      <c r="P354" s="35"/>
      <c r="Q354" s="35"/>
      <c r="R354" s="35"/>
      <c r="S354" s="35"/>
      <c r="T354" s="35"/>
      <c r="U354" s="35"/>
      <c r="V354" s="35"/>
    </row>
    <row r="355" spans="1:22" x14ac:dyDescent="0.25">
      <c r="A355" s="35">
        <v>5</v>
      </c>
      <c r="B355" s="83" t="s">
        <v>59</v>
      </c>
      <c r="C355" s="196" t="s">
        <v>177</v>
      </c>
      <c r="D355" s="127">
        <f t="shared" si="82"/>
        <v>161913689</v>
      </c>
      <c r="E355" s="127">
        <f t="shared" si="82"/>
        <v>3240000</v>
      </c>
      <c r="F355" s="127">
        <f t="shared" si="82"/>
        <v>0</v>
      </c>
      <c r="G355" s="181">
        <f t="shared" si="85"/>
        <v>165153689</v>
      </c>
      <c r="H355" s="126">
        <f t="shared" si="83"/>
        <v>0</v>
      </c>
      <c r="I355" s="127">
        <f t="shared" si="83"/>
        <v>0</v>
      </c>
      <c r="J355" s="127">
        <f t="shared" si="83"/>
        <v>0</v>
      </c>
      <c r="K355" s="132">
        <f t="shared" si="86"/>
        <v>0</v>
      </c>
      <c r="L355" s="186">
        <f t="shared" si="84"/>
        <v>0</v>
      </c>
      <c r="M355" s="127">
        <f t="shared" si="84"/>
        <v>0</v>
      </c>
      <c r="N355" s="127">
        <f t="shared" si="84"/>
        <v>0</v>
      </c>
      <c r="O355" s="131">
        <f t="shared" si="87"/>
        <v>0</v>
      </c>
      <c r="P355" s="35"/>
      <c r="Q355" s="35"/>
      <c r="R355" s="35"/>
      <c r="S355" s="35"/>
      <c r="T355" s="35"/>
      <c r="U355" s="35"/>
      <c r="V355" s="35"/>
    </row>
    <row r="356" spans="1:22" x14ac:dyDescent="0.25">
      <c r="A356" s="35">
        <v>6</v>
      </c>
      <c r="B356" s="83" t="s">
        <v>110</v>
      </c>
      <c r="C356" s="197" t="s">
        <v>178</v>
      </c>
      <c r="D356" s="127">
        <f t="shared" si="82"/>
        <v>13464000</v>
      </c>
      <c r="E356" s="127">
        <f t="shared" si="82"/>
        <v>0</v>
      </c>
      <c r="F356" s="127">
        <f t="shared" si="82"/>
        <v>0</v>
      </c>
      <c r="G356" s="181">
        <f t="shared" si="85"/>
        <v>13464000</v>
      </c>
      <c r="H356" s="126">
        <f t="shared" si="83"/>
        <v>0</v>
      </c>
      <c r="I356" s="127">
        <f t="shared" si="83"/>
        <v>0</v>
      </c>
      <c r="J356" s="127">
        <f t="shared" si="83"/>
        <v>0</v>
      </c>
      <c r="K356" s="132">
        <f t="shared" si="86"/>
        <v>0</v>
      </c>
      <c r="L356" s="186">
        <f t="shared" si="84"/>
        <v>0</v>
      </c>
      <c r="M356" s="127">
        <f t="shared" si="84"/>
        <v>0</v>
      </c>
      <c r="N356" s="127">
        <f t="shared" si="84"/>
        <v>0</v>
      </c>
      <c r="O356" s="131">
        <f t="shared" si="87"/>
        <v>0</v>
      </c>
      <c r="P356" s="35"/>
      <c r="Q356" s="35"/>
      <c r="R356" s="35"/>
      <c r="S356" s="35"/>
      <c r="T356" s="35"/>
      <c r="U356" s="35"/>
      <c r="V356" s="35"/>
    </row>
    <row r="357" spans="1:22" x14ac:dyDescent="0.25">
      <c r="A357" s="45"/>
      <c r="B357" s="153" t="s">
        <v>60</v>
      </c>
      <c r="C357" s="198"/>
      <c r="D357" s="134">
        <f>SUM(D351:D355)</f>
        <v>935525656.08443999</v>
      </c>
      <c r="E357" s="134">
        <f>SUM(E351:E355)</f>
        <v>185395601.21000001</v>
      </c>
      <c r="F357" s="127"/>
      <c r="G357" s="181">
        <f t="shared" si="85"/>
        <v>1120921257.29444</v>
      </c>
      <c r="H357" s="133">
        <f>SUM(H351:H355)</f>
        <v>0</v>
      </c>
      <c r="I357" s="134">
        <f>SUM(I351:I355)</f>
        <v>0</v>
      </c>
      <c r="J357" s="134">
        <f>SUM(J351:J355)</f>
        <v>111737995.66869999</v>
      </c>
      <c r="K357" s="132">
        <f t="shared" si="86"/>
        <v>111737995.66869999</v>
      </c>
      <c r="L357" s="136">
        <f>SUM(L351:L355)</f>
        <v>145939764.75999999</v>
      </c>
      <c r="M357" s="134">
        <f>SUM(M351:M355)</f>
        <v>0</v>
      </c>
      <c r="N357" s="127"/>
      <c r="O357" s="131">
        <f t="shared" si="87"/>
        <v>145939764.75999999</v>
      </c>
      <c r="P357" s="35"/>
      <c r="Q357" s="35"/>
      <c r="R357" s="35"/>
      <c r="S357" s="35"/>
      <c r="T357" s="35"/>
      <c r="U357" s="35"/>
      <c r="V357" s="35"/>
    </row>
    <row r="358" spans="1:22" ht="30" x14ac:dyDescent="0.25">
      <c r="A358" s="35" t="s">
        <v>83</v>
      </c>
      <c r="B358" s="83" t="s">
        <v>63</v>
      </c>
      <c r="C358" s="196"/>
      <c r="D358" s="127"/>
      <c r="E358" s="127"/>
      <c r="F358" s="127"/>
      <c r="G358" s="181">
        <f t="shared" si="85"/>
        <v>0</v>
      </c>
      <c r="H358" s="126"/>
      <c r="I358" s="127"/>
      <c r="J358" s="127"/>
      <c r="K358" s="132">
        <f t="shared" si="86"/>
        <v>0</v>
      </c>
      <c r="L358" s="186"/>
      <c r="M358" s="127"/>
      <c r="N358" s="127"/>
      <c r="O358" s="131">
        <f t="shared" si="87"/>
        <v>0</v>
      </c>
      <c r="P358" s="35"/>
      <c r="Q358" s="35"/>
      <c r="R358" s="35"/>
      <c r="S358" s="35"/>
      <c r="T358" s="35"/>
      <c r="U358" s="35"/>
      <c r="V358" s="35"/>
    </row>
    <row r="359" spans="1:22" ht="15" customHeight="1" x14ac:dyDescent="0.25">
      <c r="A359" s="35">
        <v>7</v>
      </c>
      <c r="B359" s="83" t="s">
        <v>65</v>
      </c>
      <c r="C359" s="196" t="s">
        <v>179</v>
      </c>
      <c r="D359" s="127">
        <f t="shared" ref="D359:F361" si="88">M138</f>
        <v>132738201.02</v>
      </c>
      <c r="E359" s="127">
        <f t="shared" si="88"/>
        <v>618118000</v>
      </c>
      <c r="F359" s="127">
        <f t="shared" si="88"/>
        <v>0</v>
      </c>
      <c r="G359" s="181">
        <f t="shared" si="85"/>
        <v>750856201.01999998</v>
      </c>
      <c r="H359" s="126">
        <f t="shared" ref="H359:J362" si="89">J311</f>
        <v>0</v>
      </c>
      <c r="I359" s="127">
        <f t="shared" si="89"/>
        <v>0</v>
      </c>
      <c r="J359" s="127">
        <f t="shared" si="89"/>
        <v>0</v>
      </c>
      <c r="K359" s="132">
        <f t="shared" si="86"/>
        <v>0</v>
      </c>
      <c r="L359" s="186">
        <f t="shared" ref="L359:N362" si="90">M286</f>
        <v>0</v>
      </c>
      <c r="M359" s="127">
        <f t="shared" si="90"/>
        <v>0</v>
      </c>
      <c r="N359" s="127">
        <f t="shared" si="90"/>
        <v>0</v>
      </c>
      <c r="O359" s="131">
        <f t="shared" si="87"/>
        <v>0</v>
      </c>
      <c r="P359" s="35"/>
      <c r="Q359" s="35"/>
      <c r="R359" s="35"/>
      <c r="S359" s="35"/>
      <c r="T359" s="35"/>
      <c r="U359" s="35"/>
      <c r="V359" s="35"/>
    </row>
    <row r="360" spans="1:22" x14ac:dyDescent="0.25">
      <c r="A360" s="35">
        <v>8</v>
      </c>
      <c r="B360" s="83" t="s">
        <v>66</v>
      </c>
      <c r="C360" s="196" t="s">
        <v>180</v>
      </c>
      <c r="D360" s="127">
        <f t="shared" si="88"/>
        <v>127653535.09999999</v>
      </c>
      <c r="E360" s="127">
        <f t="shared" si="88"/>
        <v>185051275</v>
      </c>
      <c r="F360" s="127">
        <f t="shared" si="88"/>
        <v>0</v>
      </c>
      <c r="G360" s="181">
        <f t="shared" si="85"/>
        <v>312704810.10000002</v>
      </c>
      <c r="H360" s="126">
        <f t="shared" si="89"/>
        <v>0</v>
      </c>
      <c r="I360" s="127">
        <f t="shared" si="89"/>
        <v>0</v>
      </c>
      <c r="J360" s="127">
        <f t="shared" si="89"/>
        <v>0</v>
      </c>
      <c r="K360" s="132">
        <f t="shared" si="86"/>
        <v>0</v>
      </c>
      <c r="L360" s="186">
        <f t="shared" si="90"/>
        <v>0</v>
      </c>
      <c r="M360" s="127">
        <f t="shared" si="90"/>
        <v>0</v>
      </c>
      <c r="N360" s="127">
        <f t="shared" si="90"/>
        <v>0</v>
      </c>
      <c r="O360" s="131">
        <f t="shared" si="87"/>
        <v>0</v>
      </c>
      <c r="P360" s="35"/>
      <c r="Q360" s="35"/>
      <c r="R360" s="35"/>
      <c r="S360" s="35"/>
      <c r="T360" s="35"/>
      <c r="U360" s="35"/>
      <c r="V360" s="35"/>
    </row>
    <row r="361" spans="1:22" x14ac:dyDescent="0.25">
      <c r="A361" s="35">
        <v>9</v>
      </c>
      <c r="B361" s="83" t="s">
        <v>67</v>
      </c>
      <c r="C361" s="196" t="s">
        <v>181</v>
      </c>
      <c r="D361" s="127">
        <f t="shared" si="88"/>
        <v>0</v>
      </c>
      <c r="E361" s="127">
        <f t="shared" si="88"/>
        <v>4500000</v>
      </c>
      <c r="F361" s="127">
        <f t="shared" si="88"/>
        <v>0</v>
      </c>
      <c r="G361" s="181">
        <f t="shared" si="85"/>
        <v>4500000</v>
      </c>
      <c r="H361" s="126">
        <f t="shared" si="89"/>
        <v>0</v>
      </c>
      <c r="I361" s="127">
        <f t="shared" si="89"/>
        <v>0</v>
      </c>
      <c r="J361" s="127">
        <f t="shared" si="89"/>
        <v>0</v>
      </c>
      <c r="K361" s="132">
        <f t="shared" si="86"/>
        <v>0</v>
      </c>
      <c r="L361" s="186">
        <f t="shared" si="90"/>
        <v>0</v>
      </c>
      <c r="M361" s="127">
        <f t="shared" si="90"/>
        <v>0</v>
      </c>
      <c r="N361" s="127">
        <f t="shared" si="90"/>
        <v>0</v>
      </c>
      <c r="O361" s="131">
        <f t="shared" si="87"/>
        <v>0</v>
      </c>
      <c r="P361" s="35"/>
      <c r="Q361" s="35"/>
      <c r="R361" s="35"/>
      <c r="S361" s="35"/>
      <c r="T361" s="35"/>
      <c r="U361" s="35"/>
      <c r="V361" s="35"/>
    </row>
    <row r="362" spans="1:22" x14ac:dyDescent="0.25">
      <c r="A362" s="35">
        <v>10</v>
      </c>
      <c r="B362" s="83" t="s">
        <v>16</v>
      </c>
      <c r="C362" s="196" t="s">
        <v>178</v>
      </c>
      <c r="D362" s="127">
        <f>F314</f>
        <v>0</v>
      </c>
      <c r="E362" s="127">
        <f>G314</f>
        <v>0</v>
      </c>
      <c r="F362" s="127">
        <f>H314</f>
        <v>0</v>
      </c>
      <c r="G362" s="181">
        <f t="shared" si="85"/>
        <v>0</v>
      </c>
      <c r="H362" s="126">
        <f t="shared" si="89"/>
        <v>0</v>
      </c>
      <c r="I362" s="127">
        <f t="shared" si="89"/>
        <v>0</v>
      </c>
      <c r="J362" s="127">
        <f t="shared" si="89"/>
        <v>0</v>
      </c>
      <c r="K362" s="132">
        <f t="shared" si="86"/>
        <v>0</v>
      </c>
      <c r="L362" s="186">
        <f t="shared" si="90"/>
        <v>0</v>
      </c>
      <c r="M362" s="127">
        <f t="shared" si="90"/>
        <v>0</v>
      </c>
      <c r="N362" s="127">
        <f t="shared" si="90"/>
        <v>0</v>
      </c>
      <c r="O362" s="131">
        <f t="shared" si="87"/>
        <v>0</v>
      </c>
      <c r="P362" s="35"/>
      <c r="Q362" s="35"/>
      <c r="R362" s="35"/>
      <c r="S362" s="35"/>
      <c r="T362" s="35"/>
      <c r="U362" s="35"/>
      <c r="V362" s="35"/>
    </row>
    <row r="363" spans="1:22" ht="29.25" x14ac:dyDescent="0.25">
      <c r="A363" s="45"/>
      <c r="B363" s="153" t="s">
        <v>68</v>
      </c>
      <c r="C363" s="198"/>
      <c r="D363" s="134">
        <f>SUM(D359,D360,D361,D362)</f>
        <v>260391736.12</v>
      </c>
      <c r="E363" s="134">
        <f>SUM(E359,E360,E361,E362)</f>
        <v>807669275</v>
      </c>
      <c r="F363" s="134">
        <f>SUM(F359,F360,F361,F362)</f>
        <v>0</v>
      </c>
      <c r="G363" s="181">
        <f t="shared" si="85"/>
        <v>1068061011.12</v>
      </c>
      <c r="H363" s="133">
        <f>SUM(H359,H360,H361,H362)</f>
        <v>0</v>
      </c>
      <c r="I363" s="134">
        <f>SUM(I359,I360,I361,I362)</f>
        <v>0</v>
      </c>
      <c r="J363" s="134">
        <f>SUM(J359,J360,J361,J362)</f>
        <v>0</v>
      </c>
      <c r="K363" s="132">
        <f t="shared" si="86"/>
        <v>0</v>
      </c>
      <c r="L363" s="136">
        <f>SUM(L359,L360,L361,L362)</f>
        <v>0</v>
      </c>
      <c r="M363" s="134">
        <f>SUM(M359,M360,M361,M362)</f>
        <v>0</v>
      </c>
      <c r="N363" s="134">
        <f>SUM(N359,N360,N361,N362)</f>
        <v>0</v>
      </c>
      <c r="O363" s="131">
        <f t="shared" si="87"/>
        <v>0</v>
      </c>
      <c r="P363" s="35"/>
      <c r="Q363" s="35"/>
      <c r="R363" s="35"/>
      <c r="S363" s="35"/>
      <c r="T363" s="35"/>
      <c r="U363" s="35"/>
      <c r="V363" s="35"/>
    </row>
    <row r="364" spans="1:22" ht="30" x14ac:dyDescent="0.25">
      <c r="A364" s="35" t="s">
        <v>84</v>
      </c>
      <c r="B364" s="83" t="s">
        <v>89</v>
      </c>
      <c r="D364" s="127"/>
      <c r="E364" s="127"/>
      <c r="F364" s="127"/>
      <c r="G364" s="181">
        <f t="shared" si="85"/>
        <v>0</v>
      </c>
      <c r="H364" s="126">
        <f t="shared" ref="H364:J367" si="91">J316</f>
        <v>0</v>
      </c>
      <c r="I364" s="127">
        <f t="shared" si="91"/>
        <v>0</v>
      </c>
      <c r="J364" s="127">
        <f t="shared" si="91"/>
        <v>0</v>
      </c>
      <c r="K364" s="132">
        <f t="shared" si="86"/>
        <v>0</v>
      </c>
      <c r="L364" s="186"/>
      <c r="M364" s="127"/>
      <c r="N364" s="127"/>
      <c r="O364" s="131">
        <f t="shared" si="87"/>
        <v>0</v>
      </c>
      <c r="P364" s="35"/>
      <c r="Q364" s="35"/>
      <c r="R364" s="35"/>
      <c r="S364" s="35"/>
      <c r="T364" s="35"/>
      <c r="U364" s="35"/>
      <c r="V364" s="35"/>
    </row>
    <row r="365" spans="1:22" ht="30" x14ac:dyDescent="0.25">
      <c r="A365" s="35">
        <v>11</v>
      </c>
      <c r="B365" s="83" t="s">
        <v>191</v>
      </c>
      <c r="C365" s="196" t="s">
        <v>168</v>
      </c>
      <c r="D365" s="127">
        <f t="shared" ref="D365:F367" si="92">M144</f>
        <v>0</v>
      </c>
      <c r="E365" s="127">
        <f t="shared" si="92"/>
        <v>129449000</v>
      </c>
      <c r="F365" s="127">
        <f t="shared" si="92"/>
        <v>0</v>
      </c>
      <c r="G365" s="181">
        <f t="shared" si="85"/>
        <v>129449000</v>
      </c>
      <c r="H365" s="126">
        <f t="shared" si="91"/>
        <v>0</v>
      </c>
      <c r="I365" s="127">
        <f t="shared" si="91"/>
        <v>0</v>
      </c>
      <c r="J365" s="127">
        <f t="shared" si="91"/>
        <v>0</v>
      </c>
      <c r="K365" s="132">
        <f t="shared" si="86"/>
        <v>0</v>
      </c>
      <c r="L365" s="186">
        <f t="shared" ref="L365:N367" si="93">M292</f>
        <v>0</v>
      </c>
      <c r="M365" s="127">
        <f t="shared" si="93"/>
        <v>0</v>
      </c>
      <c r="N365" s="127">
        <f t="shared" si="93"/>
        <v>0</v>
      </c>
      <c r="O365" s="131">
        <f t="shared" si="87"/>
        <v>0</v>
      </c>
      <c r="P365" s="35"/>
      <c r="Q365" s="35"/>
      <c r="R365" s="35"/>
      <c r="S365" s="35"/>
      <c r="T365" s="35"/>
      <c r="U365" s="35"/>
      <c r="V365" s="35"/>
    </row>
    <row r="366" spans="1:22" x14ac:dyDescent="0.25">
      <c r="A366" s="35">
        <v>12</v>
      </c>
      <c r="B366" s="83" t="s">
        <v>77</v>
      </c>
      <c r="C366" s="196" t="s">
        <v>169</v>
      </c>
      <c r="D366" s="127">
        <f t="shared" si="92"/>
        <v>0</v>
      </c>
      <c r="E366" s="127">
        <f t="shared" si="92"/>
        <v>0</v>
      </c>
      <c r="F366" s="127">
        <f t="shared" si="92"/>
        <v>0</v>
      </c>
      <c r="G366" s="181">
        <f t="shared" si="85"/>
        <v>0</v>
      </c>
      <c r="H366" s="126">
        <f t="shared" si="91"/>
        <v>0</v>
      </c>
      <c r="I366" s="127">
        <f t="shared" si="91"/>
        <v>0</v>
      </c>
      <c r="J366" s="127">
        <f t="shared" si="91"/>
        <v>0</v>
      </c>
      <c r="K366" s="132">
        <f t="shared" si="86"/>
        <v>0</v>
      </c>
      <c r="L366" s="186">
        <f t="shared" si="93"/>
        <v>0</v>
      </c>
      <c r="M366" s="127">
        <f t="shared" si="93"/>
        <v>0</v>
      </c>
      <c r="N366" s="127">
        <f t="shared" si="93"/>
        <v>0</v>
      </c>
      <c r="O366" s="131">
        <f t="shared" si="87"/>
        <v>0</v>
      </c>
      <c r="P366" s="35"/>
      <c r="Q366" s="35"/>
      <c r="R366" s="35"/>
      <c r="S366" s="35"/>
      <c r="T366" s="35"/>
      <c r="U366" s="35"/>
      <c r="V366" s="35"/>
    </row>
    <row r="367" spans="1:22" ht="30" x14ac:dyDescent="0.25">
      <c r="A367" s="35">
        <v>13</v>
      </c>
      <c r="B367" s="83" t="s">
        <v>184</v>
      </c>
      <c r="C367" s="197" t="s">
        <v>171</v>
      </c>
      <c r="D367" s="127">
        <f t="shared" si="92"/>
        <v>20341813</v>
      </c>
      <c r="E367" s="127">
        <f t="shared" si="92"/>
        <v>0</v>
      </c>
      <c r="F367" s="127">
        <f t="shared" si="92"/>
        <v>0</v>
      </c>
      <c r="G367" s="181">
        <f t="shared" si="85"/>
        <v>20341813</v>
      </c>
      <c r="H367" s="126">
        <f t="shared" si="91"/>
        <v>0</v>
      </c>
      <c r="I367" s="127">
        <f t="shared" si="91"/>
        <v>0</v>
      </c>
      <c r="J367" s="127">
        <f t="shared" si="91"/>
        <v>0</v>
      </c>
      <c r="K367" s="132">
        <f t="shared" si="86"/>
        <v>0</v>
      </c>
      <c r="L367" s="186">
        <f t="shared" si="93"/>
        <v>0</v>
      </c>
      <c r="M367" s="127">
        <f t="shared" si="93"/>
        <v>0</v>
      </c>
      <c r="N367" s="127">
        <f t="shared" si="93"/>
        <v>0</v>
      </c>
      <c r="O367" s="131">
        <f t="shared" si="87"/>
        <v>0</v>
      </c>
      <c r="P367" s="35"/>
      <c r="Q367" s="35"/>
      <c r="R367" s="35"/>
      <c r="S367" s="35"/>
      <c r="T367" s="35"/>
      <c r="U367" s="35"/>
      <c r="V367" s="35"/>
    </row>
    <row r="368" spans="1:22" ht="29.25" x14ac:dyDescent="0.25">
      <c r="A368" s="45"/>
      <c r="B368" s="153" t="s">
        <v>106</v>
      </c>
      <c r="C368" s="149"/>
      <c r="D368" s="134">
        <f>SUM(D365,D366,D367)</f>
        <v>20341813</v>
      </c>
      <c r="E368" s="134">
        <f>SUM(E365,E366,E367)</f>
        <v>129449000</v>
      </c>
      <c r="F368" s="134">
        <f>SUM(F365,F366,F367)</f>
        <v>0</v>
      </c>
      <c r="G368" s="181">
        <f t="shared" si="85"/>
        <v>149790813</v>
      </c>
      <c r="H368" s="133">
        <f>SUM(H365,H366,H367)</f>
        <v>0</v>
      </c>
      <c r="I368" s="134">
        <f>SUM(I365,I366,I367)</f>
        <v>0</v>
      </c>
      <c r="J368" s="134">
        <f>SUM(J365,J366,J367)</f>
        <v>0</v>
      </c>
      <c r="K368" s="132">
        <f t="shared" si="86"/>
        <v>0</v>
      </c>
      <c r="L368" s="136">
        <f>SUM(L365,L366,L367)</f>
        <v>0</v>
      </c>
      <c r="M368" s="134">
        <f>SUM(M365,M366,M367)</f>
        <v>0</v>
      </c>
      <c r="N368" s="134">
        <f>SUM(N365,N366,N367)</f>
        <v>0</v>
      </c>
      <c r="O368" s="131">
        <f t="shared" si="87"/>
        <v>0</v>
      </c>
      <c r="P368" s="35"/>
      <c r="Q368" s="35"/>
      <c r="R368" s="35"/>
      <c r="S368" s="35"/>
      <c r="T368" s="35"/>
      <c r="U368" s="35"/>
      <c r="V368" s="35"/>
    </row>
    <row r="369" spans="1:38" ht="29.25" x14ac:dyDescent="0.25">
      <c r="A369" s="45"/>
      <c r="B369" s="153" t="s">
        <v>115</v>
      </c>
      <c r="C369" s="149"/>
      <c r="D369" s="134">
        <f>D357+D363+D368</f>
        <v>1216259205.2044401</v>
      </c>
      <c r="E369" s="134">
        <f>E357+E363+E368</f>
        <v>1122513876.21</v>
      </c>
      <c r="F369" s="134">
        <f>F357+F363+F368</f>
        <v>0</v>
      </c>
      <c r="G369" s="182">
        <f t="shared" si="85"/>
        <v>2338773081.4144402</v>
      </c>
      <c r="H369" s="133">
        <f>H357+H363+H368</f>
        <v>0</v>
      </c>
      <c r="I369" s="134">
        <f>I357+I363+I368</f>
        <v>0</v>
      </c>
      <c r="J369" s="134">
        <f>J357+J363+J368</f>
        <v>111737995.66869999</v>
      </c>
      <c r="K369" s="140">
        <f t="shared" si="86"/>
        <v>111737995.66869999</v>
      </c>
      <c r="L369" s="136">
        <f>L357+L363+L368</f>
        <v>145939764.75999999</v>
      </c>
      <c r="M369" s="134">
        <f>M357+M363+M368</f>
        <v>0</v>
      </c>
      <c r="N369" s="134">
        <f>N357+N363+N368</f>
        <v>0</v>
      </c>
      <c r="O369" s="139">
        <f t="shared" si="87"/>
        <v>145939764.75999999</v>
      </c>
      <c r="P369" s="35"/>
      <c r="Q369" s="35"/>
      <c r="R369" s="35"/>
      <c r="S369" s="35"/>
      <c r="T369" s="35"/>
      <c r="U369" s="35"/>
      <c r="V369" s="35"/>
    </row>
    <row r="374" spans="1:38" ht="15.75" thickBot="1" x14ac:dyDescent="0.3"/>
    <row r="375" spans="1:38" ht="26.25" customHeight="1" thickBot="1" x14ac:dyDescent="0.3">
      <c r="D375" s="741" t="s">
        <v>314</v>
      </c>
      <c r="E375" s="734"/>
      <c r="F375" s="734"/>
      <c r="G375" s="734"/>
      <c r="H375" s="734"/>
      <c r="I375" s="734"/>
      <c r="J375" s="734"/>
      <c r="K375" s="734"/>
      <c r="L375" s="734"/>
      <c r="M375" s="734"/>
      <c r="N375" s="734"/>
      <c r="O375" s="734"/>
      <c r="P375" s="734"/>
      <c r="Q375" s="734"/>
      <c r="R375" s="734"/>
      <c r="S375" s="742"/>
    </row>
    <row r="376" spans="1:38" ht="16.5" customHeight="1" x14ac:dyDescent="0.25">
      <c r="D376" s="639" t="s">
        <v>88</v>
      </c>
      <c r="E376" s="610"/>
      <c r="F376" s="610"/>
      <c r="G376" s="640"/>
      <c r="H376" s="669" t="s">
        <v>90</v>
      </c>
      <c r="I376" s="670"/>
      <c r="J376" s="670"/>
      <c r="K376" s="671"/>
      <c r="L376" s="639" t="s">
        <v>127</v>
      </c>
      <c r="M376" s="610"/>
      <c r="N376" s="610"/>
      <c r="O376" s="630"/>
      <c r="P376" s="609" t="s">
        <v>10</v>
      </c>
      <c r="Q376" s="610"/>
      <c r="R376" s="610"/>
      <c r="S376" s="611"/>
      <c r="T376" s="158"/>
      <c r="U376" s="158"/>
      <c r="V376" s="159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  <c r="AI376" s="34"/>
      <c r="AJ376" s="34"/>
      <c r="AK376" s="34"/>
      <c r="AL376" s="34"/>
    </row>
    <row r="377" spans="1:38" ht="87" customHeight="1" x14ac:dyDescent="0.25">
      <c r="A377" s="148" t="s">
        <v>40</v>
      </c>
      <c r="B377" s="149" t="s">
        <v>124</v>
      </c>
      <c r="C377" s="194"/>
      <c r="D377" s="232" t="s">
        <v>159</v>
      </c>
      <c r="E377" s="233" t="s">
        <v>160</v>
      </c>
      <c r="F377" s="233" t="s">
        <v>161</v>
      </c>
      <c r="G377" s="255" t="s">
        <v>33</v>
      </c>
      <c r="H377" s="235" t="s">
        <v>159</v>
      </c>
      <c r="I377" s="233" t="s">
        <v>160</v>
      </c>
      <c r="J377" s="233" t="s">
        <v>161</v>
      </c>
      <c r="K377" s="254" t="s">
        <v>33</v>
      </c>
      <c r="L377" s="232" t="s">
        <v>159</v>
      </c>
      <c r="M377" s="233" t="s">
        <v>160</v>
      </c>
      <c r="N377" s="233" t="s">
        <v>161</v>
      </c>
      <c r="O377" s="254" t="s">
        <v>33</v>
      </c>
      <c r="P377" s="237" t="s">
        <v>159</v>
      </c>
      <c r="Q377" s="233" t="s">
        <v>160</v>
      </c>
      <c r="R377" s="233" t="s">
        <v>161</v>
      </c>
      <c r="S377" s="256" t="s">
        <v>33</v>
      </c>
      <c r="T377" s="158"/>
      <c r="U377" s="158"/>
      <c r="V377" s="159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  <c r="AI377" s="34"/>
      <c r="AJ377" s="34"/>
      <c r="AK377" s="34"/>
      <c r="AL377" s="34"/>
    </row>
    <row r="378" spans="1:38" ht="30" x14ac:dyDescent="0.25">
      <c r="A378" s="35" t="s">
        <v>54</v>
      </c>
      <c r="B378" s="83" t="s">
        <v>56</v>
      </c>
      <c r="D378" s="571"/>
      <c r="E378" s="572"/>
      <c r="F378" s="572"/>
      <c r="G378" s="132"/>
      <c r="H378" s="577"/>
      <c r="I378" s="578"/>
      <c r="J378" s="576"/>
      <c r="K378" s="181"/>
      <c r="L378" s="571"/>
      <c r="M378" s="572"/>
      <c r="N378" s="572"/>
      <c r="O378" s="181"/>
      <c r="P378" s="612"/>
      <c r="Q378" s="572"/>
      <c r="R378" s="572"/>
      <c r="S378" s="221"/>
      <c r="T378" s="158"/>
      <c r="U378" s="158"/>
      <c r="V378" s="159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  <c r="AI378" s="34"/>
      <c r="AJ378" s="34"/>
      <c r="AK378" s="34"/>
      <c r="AL378" s="34"/>
    </row>
    <row r="379" spans="1:38" x14ac:dyDescent="0.25">
      <c r="A379" s="35">
        <v>1</v>
      </c>
      <c r="B379" s="83" t="s">
        <v>2</v>
      </c>
      <c r="C379" s="196" t="s">
        <v>172</v>
      </c>
      <c r="D379" s="126">
        <f t="shared" ref="D379:F384" si="94">P327</f>
        <v>11758615</v>
      </c>
      <c r="E379" s="127">
        <f t="shared" si="94"/>
        <v>380000</v>
      </c>
      <c r="F379" s="127">
        <f t="shared" si="94"/>
        <v>0</v>
      </c>
      <c r="G379" s="132">
        <f>SUM(D379:F379)</f>
        <v>12138615</v>
      </c>
      <c r="H379" s="186">
        <f t="shared" ref="H379:J384" si="95">M253</f>
        <v>48688630.859999999</v>
      </c>
      <c r="I379" s="127">
        <f t="shared" si="95"/>
        <v>9838681</v>
      </c>
      <c r="J379" s="127">
        <f t="shared" si="95"/>
        <v>0</v>
      </c>
      <c r="K379" s="181">
        <f>SUM(H379:J379)</f>
        <v>58527311.859999999</v>
      </c>
      <c r="L379" s="126">
        <f t="shared" ref="L379:N384" si="96">S130</f>
        <v>0</v>
      </c>
      <c r="M379" s="127">
        <f t="shared" si="96"/>
        <v>19438869</v>
      </c>
      <c r="N379" s="127">
        <f t="shared" si="96"/>
        <v>0</v>
      </c>
      <c r="O379" s="181">
        <f>SUM(L379:N379)</f>
        <v>19438869</v>
      </c>
      <c r="P379" s="222">
        <f t="shared" ref="P379:P397" si="97">D351+H351+L351+D379+H379+L379</f>
        <v>733646171.86000001</v>
      </c>
      <c r="Q379" s="127">
        <f t="shared" ref="Q379:Q397" si="98">E351+I351+M351+E379+I379+M379</f>
        <v>31293750</v>
      </c>
      <c r="R379" s="127">
        <f t="shared" ref="R379:R397" si="99">F351+J351+N351+F379+J379+N379</f>
        <v>77256187.833333328</v>
      </c>
      <c r="S379" s="205">
        <f t="shared" ref="S379:S384" si="100">SUM(P379:R379)</f>
        <v>842196109.69333339</v>
      </c>
      <c r="T379" s="158"/>
      <c r="U379" s="158"/>
      <c r="V379" s="159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I379" s="34"/>
      <c r="AJ379" s="34"/>
      <c r="AK379" s="34"/>
      <c r="AL379" s="34"/>
    </row>
    <row r="380" spans="1:38" ht="30" x14ac:dyDescent="0.25">
      <c r="A380" s="35">
        <v>2</v>
      </c>
      <c r="B380" s="83" t="s">
        <v>58</v>
      </c>
      <c r="C380" s="196" t="s">
        <v>173</v>
      </c>
      <c r="D380" s="126">
        <f t="shared" si="94"/>
        <v>2689731</v>
      </c>
      <c r="E380" s="127">
        <f t="shared" si="94"/>
        <v>31000</v>
      </c>
      <c r="F380" s="127">
        <f t="shared" si="94"/>
        <v>0</v>
      </c>
      <c r="G380" s="132">
        <f t="shared" ref="G380:G397" si="101">SUM(D380:F380)</f>
        <v>2720731</v>
      </c>
      <c r="H380" s="186">
        <f t="shared" si="95"/>
        <v>10622238.2092</v>
      </c>
      <c r="I380" s="127">
        <f t="shared" si="95"/>
        <v>1590453</v>
      </c>
      <c r="J380" s="127">
        <f t="shared" si="95"/>
        <v>0</v>
      </c>
      <c r="K380" s="181">
        <f t="shared" ref="K380:K397" si="102">SUM(H380:J380)</f>
        <v>12212691.2092</v>
      </c>
      <c r="L380" s="126">
        <f t="shared" si="96"/>
        <v>0</v>
      </c>
      <c r="M380" s="127">
        <f t="shared" si="96"/>
        <v>4381201</v>
      </c>
      <c r="N380" s="127">
        <f t="shared" si="96"/>
        <v>0</v>
      </c>
      <c r="O380" s="181">
        <f t="shared" ref="O380:O397" si="103">SUM(L380:N380)</f>
        <v>4381201</v>
      </c>
      <c r="P380" s="222">
        <f t="shared" si="97"/>
        <v>108954470.18900001</v>
      </c>
      <c r="Q380" s="127">
        <f t="shared" si="98"/>
        <v>6362618</v>
      </c>
      <c r="R380" s="127">
        <f t="shared" si="99"/>
        <v>17756993.715366665</v>
      </c>
      <c r="S380" s="205">
        <f t="shared" si="100"/>
        <v>133074081.90436667</v>
      </c>
      <c r="T380" s="158"/>
      <c r="U380" s="158"/>
      <c r="V380" s="159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  <c r="AG380" s="34"/>
      <c r="AH380" s="34"/>
      <c r="AI380" s="34"/>
      <c r="AJ380" s="34"/>
      <c r="AK380" s="34"/>
      <c r="AL380" s="34"/>
    </row>
    <row r="381" spans="1:38" x14ac:dyDescent="0.25">
      <c r="A381" s="35">
        <v>3</v>
      </c>
      <c r="B381" s="83" t="s">
        <v>3</v>
      </c>
      <c r="C381" s="196" t="s">
        <v>175</v>
      </c>
      <c r="D381" s="126">
        <f t="shared" si="94"/>
        <v>7123596.54</v>
      </c>
      <c r="E381" s="127">
        <f t="shared" si="94"/>
        <v>220000</v>
      </c>
      <c r="F381" s="127">
        <f t="shared" si="94"/>
        <v>0</v>
      </c>
      <c r="G381" s="132">
        <f t="shared" si="101"/>
        <v>7343596.54</v>
      </c>
      <c r="H381" s="186">
        <f t="shared" si="95"/>
        <v>185199754.5</v>
      </c>
      <c r="I381" s="127">
        <f t="shared" si="95"/>
        <v>11425457.710000001</v>
      </c>
      <c r="J381" s="127">
        <f t="shared" si="95"/>
        <v>0</v>
      </c>
      <c r="K381" s="181">
        <f t="shared" si="102"/>
        <v>196625212.21000001</v>
      </c>
      <c r="L381" s="126">
        <f t="shared" si="96"/>
        <v>0</v>
      </c>
      <c r="M381" s="127">
        <f t="shared" si="96"/>
        <v>14988632.82</v>
      </c>
      <c r="N381" s="127">
        <f t="shared" si="96"/>
        <v>0</v>
      </c>
      <c r="O381" s="181">
        <f t="shared" si="103"/>
        <v>14988632.82</v>
      </c>
      <c r="P381" s="222">
        <f t="shared" si="97"/>
        <v>343033655.90463996</v>
      </c>
      <c r="Q381" s="127">
        <f t="shared" si="98"/>
        <v>178702761.74000001</v>
      </c>
      <c r="R381" s="127">
        <f t="shared" si="99"/>
        <v>16724814.119999999</v>
      </c>
      <c r="S381" s="205">
        <f t="shared" si="100"/>
        <v>538461231.76463997</v>
      </c>
      <c r="T381" s="158"/>
      <c r="U381" s="158"/>
      <c r="V381" s="159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  <c r="AG381" s="34"/>
      <c r="AH381" s="34"/>
      <c r="AI381" s="34"/>
      <c r="AJ381" s="34"/>
      <c r="AK381" s="34"/>
      <c r="AL381" s="34"/>
    </row>
    <row r="382" spans="1:38" x14ac:dyDescent="0.25">
      <c r="A382" s="35">
        <v>4</v>
      </c>
      <c r="B382" s="83" t="s">
        <v>52</v>
      </c>
      <c r="C382" s="196" t="s">
        <v>176</v>
      </c>
      <c r="D382" s="126">
        <f t="shared" si="94"/>
        <v>0</v>
      </c>
      <c r="E382" s="127">
        <f t="shared" si="94"/>
        <v>0</v>
      </c>
      <c r="F382" s="127">
        <f t="shared" si="94"/>
        <v>0</v>
      </c>
      <c r="G382" s="132">
        <f t="shared" si="101"/>
        <v>0</v>
      </c>
      <c r="H382" s="186">
        <f t="shared" si="95"/>
        <v>0</v>
      </c>
      <c r="I382" s="127">
        <f t="shared" si="95"/>
        <v>0</v>
      </c>
      <c r="J382" s="127">
        <f t="shared" si="95"/>
        <v>0</v>
      </c>
      <c r="K382" s="181">
        <f t="shared" si="102"/>
        <v>0</v>
      </c>
      <c r="L382" s="126">
        <f t="shared" si="96"/>
        <v>0</v>
      </c>
      <c r="M382" s="127">
        <f t="shared" si="96"/>
        <v>0</v>
      </c>
      <c r="N382" s="127">
        <f t="shared" si="96"/>
        <v>0</v>
      </c>
      <c r="O382" s="181">
        <f t="shared" si="103"/>
        <v>0</v>
      </c>
      <c r="P382" s="222">
        <f t="shared" si="97"/>
        <v>0</v>
      </c>
      <c r="Q382" s="127">
        <f t="shared" si="98"/>
        <v>28090766</v>
      </c>
      <c r="R382" s="127">
        <f t="shared" si="99"/>
        <v>0</v>
      </c>
      <c r="S382" s="205">
        <f t="shared" si="100"/>
        <v>28090766</v>
      </c>
      <c r="T382" s="158"/>
      <c r="U382" s="158"/>
      <c r="V382" s="159"/>
      <c r="W382" s="34"/>
      <c r="X382" s="34"/>
      <c r="Y382" s="34"/>
      <c r="Z382" s="34"/>
      <c r="AA382" s="34"/>
      <c r="AB382" s="34"/>
      <c r="AC382" s="34"/>
      <c r="AD382" s="34"/>
      <c r="AE382" s="34"/>
      <c r="AF382" s="34"/>
      <c r="AG382" s="34"/>
      <c r="AH382" s="34"/>
      <c r="AI382" s="34"/>
      <c r="AJ382" s="34"/>
      <c r="AK382" s="34"/>
      <c r="AL382" s="34"/>
    </row>
    <row r="383" spans="1:38" x14ac:dyDescent="0.25">
      <c r="A383" s="35">
        <v>5</v>
      </c>
      <c r="B383" s="83" t="s">
        <v>59</v>
      </c>
      <c r="C383" s="196" t="s">
        <v>177</v>
      </c>
      <c r="D383" s="126">
        <f t="shared" si="94"/>
        <v>0</v>
      </c>
      <c r="E383" s="127">
        <f t="shared" si="94"/>
        <v>0</v>
      </c>
      <c r="F383" s="127">
        <f t="shared" si="94"/>
        <v>0</v>
      </c>
      <c r="G383" s="132">
        <f t="shared" si="101"/>
        <v>0</v>
      </c>
      <c r="H383" s="186">
        <f t="shared" si="95"/>
        <v>0</v>
      </c>
      <c r="I383" s="127">
        <f t="shared" si="95"/>
        <v>0</v>
      </c>
      <c r="J383" s="127">
        <f t="shared" si="95"/>
        <v>0</v>
      </c>
      <c r="K383" s="181">
        <f t="shared" si="102"/>
        <v>0</v>
      </c>
      <c r="L383" s="126">
        <f t="shared" si="96"/>
        <v>0</v>
      </c>
      <c r="M383" s="127">
        <f t="shared" si="96"/>
        <v>0</v>
      </c>
      <c r="N383" s="127">
        <f t="shared" si="96"/>
        <v>0</v>
      </c>
      <c r="O383" s="181">
        <f t="shared" si="103"/>
        <v>0</v>
      </c>
      <c r="P383" s="222">
        <f t="shared" si="97"/>
        <v>161913689</v>
      </c>
      <c r="Q383" s="127">
        <f t="shared" si="98"/>
        <v>3240000</v>
      </c>
      <c r="R383" s="127">
        <f t="shared" si="99"/>
        <v>0</v>
      </c>
      <c r="S383" s="205">
        <f t="shared" si="100"/>
        <v>165153689</v>
      </c>
      <c r="T383" s="158"/>
      <c r="U383" s="158"/>
      <c r="V383" s="159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  <c r="AG383" s="34"/>
      <c r="AH383" s="34"/>
      <c r="AI383" s="34"/>
      <c r="AJ383" s="34"/>
      <c r="AK383" s="34"/>
      <c r="AL383" s="34"/>
    </row>
    <row r="384" spans="1:38" x14ac:dyDescent="0.25">
      <c r="A384" s="35">
        <v>6</v>
      </c>
      <c r="B384" s="83" t="s">
        <v>110</v>
      </c>
      <c r="C384" s="197" t="s">
        <v>178</v>
      </c>
      <c r="D384" s="126">
        <f t="shared" si="94"/>
        <v>0</v>
      </c>
      <c r="E384" s="127">
        <f t="shared" si="94"/>
        <v>0</v>
      </c>
      <c r="F384" s="127">
        <f t="shared" si="94"/>
        <v>0</v>
      </c>
      <c r="G384" s="132">
        <f t="shared" si="101"/>
        <v>0</v>
      </c>
      <c r="H384" s="186">
        <f t="shared" si="95"/>
        <v>0</v>
      </c>
      <c r="I384" s="127">
        <f t="shared" si="95"/>
        <v>0</v>
      </c>
      <c r="J384" s="127">
        <f t="shared" si="95"/>
        <v>0</v>
      </c>
      <c r="K384" s="181">
        <f t="shared" si="102"/>
        <v>0</v>
      </c>
      <c r="L384" s="126">
        <f t="shared" si="96"/>
        <v>0</v>
      </c>
      <c r="M384" s="127">
        <f t="shared" si="96"/>
        <v>0</v>
      </c>
      <c r="N384" s="127">
        <f t="shared" si="96"/>
        <v>0</v>
      </c>
      <c r="O384" s="181">
        <f t="shared" si="103"/>
        <v>0</v>
      </c>
      <c r="P384" s="222">
        <f t="shared" si="97"/>
        <v>13464000</v>
      </c>
      <c r="Q384" s="127">
        <f t="shared" si="98"/>
        <v>0</v>
      </c>
      <c r="R384" s="127">
        <f t="shared" si="99"/>
        <v>0</v>
      </c>
      <c r="S384" s="205">
        <f t="shared" si="100"/>
        <v>13464000</v>
      </c>
      <c r="T384" s="158"/>
      <c r="U384" s="158"/>
      <c r="V384" s="159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  <c r="AI384" s="34"/>
      <c r="AJ384" s="34"/>
      <c r="AK384" s="34"/>
      <c r="AL384" s="34"/>
    </row>
    <row r="385" spans="1:66" x14ac:dyDescent="0.25">
      <c r="A385" s="45"/>
      <c r="B385" s="153" t="s">
        <v>60</v>
      </c>
      <c r="C385" s="198"/>
      <c r="D385" s="133">
        <f>SUM(D379:D383)</f>
        <v>21571942.539999999</v>
      </c>
      <c r="E385" s="134">
        <f>SUM(E379:E383)</f>
        <v>631000</v>
      </c>
      <c r="F385" s="127"/>
      <c r="G385" s="132">
        <f t="shared" si="101"/>
        <v>22202942.539999999</v>
      </c>
      <c r="H385" s="136">
        <f>SUM(H379:H383)</f>
        <v>244510623.56920001</v>
      </c>
      <c r="I385" s="134">
        <f>SUM(I379:I383)</f>
        <v>22854591.710000001</v>
      </c>
      <c r="J385" s="127"/>
      <c r="K385" s="181">
        <f t="shared" si="102"/>
        <v>267365215.27920002</v>
      </c>
      <c r="L385" s="133">
        <f>SUM(L379:L383)</f>
        <v>0</v>
      </c>
      <c r="M385" s="134">
        <f>SUM(M379:M383)</f>
        <v>38808702.82</v>
      </c>
      <c r="N385" s="127"/>
      <c r="O385" s="181">
        <f t="shared" si="103"/>
        <v>38808702.82</v>
      </c>
      <c r="P385" s="222">
        <f t="shared" si="97"/>
        <v>1347547986.95364</v>
      </c>
      <c r="Q385" s="127">
        <f t="shared" si="98"/>
        <v>247689895.74000001</v>
      </c>
      <c r="R385" s="127">
        <f t="shared" si="99"/>
        <v>111737995.66869999</v>
      </c>
      <c r="S385" s="205">
        <f t="shared" ref="S385:S390" si="104">SUM(P385:R385)</f>
        <v>1706975878.36234</v>
      </c>
      <c r="T385" s="158"/>
      <c r="U385" s="158"/>
      <c r="V385" s="159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  <c r="AG385" s="34"/>
      <c r="AH385" s="34"/>
      <c r="AI385" s="34"/>
      <c r="AJ385" s="34"/>
      <c r="AK385" s="34"/>
      <c r="AL385" s="34"/>
    </row>
    <row r="386" spans="1:66" ht="30" x14ac:dyDescent="0.25">
      <c r="A386" s="35" t="s">
        <v>83</v>
      </c>
      <c r="B386" s="83" t="s">
        <v>63</v>
      </c>
      <c r="C386" s="196"/>
      <c r="D386" s="126"/>
      <c r="E386" s="127"/>
      <c r="F386" s="127"/>
      <c r="G386" s="132">
        <f t="shared" si="101"/>
        <v>0</v>
      </c>
      <c r="H386" s="186"/>
      <c r="I386" s="127"/>
      <c r="J386" s="127"/>
      <c r="K386" s="181">
        <f t="shared" si="102"/>
        <v>0</v>
      </c>
      <c r="L386" s="126"/>
      <c r="M386" s="127"/>
      <c r="N386" s="127"/>
      <c r="O386" s="181">
        <f t="shared" si="103"/>
        <v>0</v>
      </c>
      <c r="P386" s="222">
        <f t="shared" si="97"/>
        <v>0</v>
      </c>
      <c r="Q386" s="127">
        <f t="shared" si="98"/>
        <v>0</v>
      </c>
      <c r="R386" s="127">
        <f t="shared" si="99"/>
        <v>0</v>
      </c>
      <c r="S386" s="205">
        <f t="shared" si="104"/>
        <v>0</v>
      </c>
      <c r="T386" s="158"/>
      <c r="U386" s="158"/>
      <c r="V386" s="159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  <c r="AG386" s="34"/>
      <c r="AH386" s="34"/>
      <c r="AI386" s="34"/>
      <c r="AJ386" s="34"/>
      <c r="AK386" s="34"/>
      <c r="AL386" s="34"/>
    </row>
    <row r="387" spans="1:66" x14ac:dyDescent="0.25">
      <c r="A387" s="35">
        <v>7</v>
      </c>
      <c r="B387" s="83" t="s">
        <v>65</v>
      </c>
      <c r="C387" s="196" t="s">
        <v>179</v>
      </c>
      <c r="D387" s="126">
        <f t="shared" ref="D387:F390" si="105">P335</f>
        <v>800000</v>
      </c>
      <c r="E387" s="127">
        <f t="shared" si="105"/>
        <v>0</v>
      </c>
      <c r="F387" s="127">
        <f t="shared" si="105"/>
        <v>0</v>
      </c>
      <c r="G387" s="132">
        <f t="shared" si="101"/>
        <v>800000</v>
      </c>
      <c r="H387" s="186">
        <f t="shared" ref="H387:J390" si="106">M261</f>
        <v>0</v>
      </c>
      <c r="I387" s="127">
        <f t="shared" si="106"/>
        <v>0</v>
      </c>
      <c r="J387" s="127">
        <f t="shared" si="106"/>
        <v>0</v>
      </c>
      <c r="K387" s="181">
        <f t="shared" si="102"/>
        <v>0</v>
      </c>
      <c r="L387" s="126">
        <f t="shared" ref="L387:N390" si="107">S138</f>
        <v>0</v>
      </c>
      <c r="M387" s="127">
        <f t="shared" si="107"/>
        <v>540000</v>
      </c>
      <c r="N387" s="127">
        <f t="shared" si="107"/>
        <v>0</v>
      </c>
      <c r="O387" s="181">
        <f t="shared" si="103"/>
        <v>540000</v>
      </c>
      <c r="P387" s="222">
        <f t="shared" si="97"/>
        <v>133538201.02</v>
      </c>
      <c r="Q387" s="127">
        <f t="shared" si="98"/>
        <v>618658000</v>
      </c>
      <c r="R387" s="127">
        <f t="shared" si="99"/>
        <v>0</v>
      </c>
      <c r="S387" s="205">
        <f t="shared" si="104"/>
        <v>752196201.01999998</v>
      </c>
      <c r="T387" s="158"/>
      <c r="U387" s="158"/>
      <c r="V387" s="159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  <c r="AG387" s="34"/>
      <c r="AH387" s="34"/>
      <c r="AI387" s="34"/>
      <c r="AJ387" s="34"/>
      <c r="AK387" s="34"/>
      <c r="AL387" s="34"/>
    </row>
    <row r="388" spans="1:66" x14ac:dyDescent="0.25">
      <c r="A388" s="35">
        <v>8</v>
      </c>
      <c r="B388" s="83" t="s">
        <v>66</v>
      </c>
      <c r="C388" s="196" t="s">
        <v>180</v>
      </c>
      <c r="D388" s="126">
        <f t="shared" si="105"/>
        <v>0</v>
      </c>
      <c r="E388" s="127">
        <f t="shared" si="105"/>
        <v>0</v>
      </c>
      <c r="F388" s="127">
        <f t="shared" si="105"/>
        <v>0</v>
      </c>
      <c r="G388" s="132">
        <f t="shared" si="101"/>
        <v>0</v>
      </c>
      <c r="H388" s="186">
        <f t="shared" si="106"/>
        <v>0</v>
      </c>
      <c r="I388" s="127">
        <f t="shared" si="106"/>
        <v>0</v>
      </c>
      <c r="J388" s="127">
        <f t="shared" si="106"/>
        <v>0</v>
      </c>
      <c r="K388" s="181">
        <f t="shared" si="102"/>
        <v>0</v>
      </c>
      <c r="L388" s="126">
        <f t="shared" si="107"/>
        <v>0</v>
      </c>
      <c r="M388" s="127">
        <f t="shared" si="107"/>
        <v>0</v>
      </c>
      <c r="N388" s="127">
        <f t="shared" si="107"/>
        <v>0</v>
      </c>
      <c r="O388" s="181">
        <f t="shared" si="103"/>
        <v>0</v>
      </c>
      <c r="P388" s="222">
        <f t="shared" si="97"/>
        <v>127653535.09999999</v>
      </c>
      <c r="Q388" s="127">
        <f t="shared" si="98"/>
        <v>185051275</v>
      </c>
      <c r="R388" s="127">
        <f t="shared" si="99"/>
        <v>0</v>
      </c>
      <c r="S388" s="205">
        <f t="shared" si="104"/>
        <v>312704810.10000002</v>
      </c>
      <c r="T388" s="158"/>
      <c r="U388" s="158"/>
      <c r="V388" s="159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  <c r="AG388" s="34"/>
      <c r="AH388" s="34"/>
      <c r="AI388" s="34"/>
      <c r="AJ388" s="34"/>
      <c r="AK388" s="34"/>
      <c r="AL388" s="34"/>
    </row>
    <row r="389" spans="1:66" x14ac:dyDescent="0.25">
      <c r="A389" s="35">
        <v>9</v>
      </c>
      <c r="B389" s="83" t="s">
        <v>67</v>
      </c>
      <c r="C389" s="196" t="s">
        <v>181</v>
      </c>
      <c r="D389" s="126">
        <f t="shared" si="105"/>
        <v>0</v>
      </c>
      <c r="E389" s="127">
        <f t="shared" si="105"/>
        <v>0</v>
      </c>
      <c r="F389" s="127">
        <f t="shared" si="105"/>
        <v>0</v>
      </c>
      <c r="G389" s="132">
        <f t="shared" si="101"/>
        <v>0</v>
      </c>
      <c r="H389" s="186">
        <f t="shared" si="106"/>
        <v>0</v>
      </c>
      <c r="I389" s="127">
        <f t="shared" si="106"/>
        <v>0</v>
      </c>
      <c r="J389" s="127">
        <f t="shared" si="106"/>
        <v>0</v>
      </c>
      <c r="K389" s="181">
        <f t="shared" si="102"/>
        <v>0</v>
      </c>
      <c r="L389" s="126">
        <f t="shared" si="107"/>
        <v>0</v>
      </c>
      <c r="M389" s="127">
        <f t="shared" si="107"/>
        <v>0</v>
      </c>
      <c r="N389" s="127">
        <f t="shared" si="107"/>
        <v>0</v>
      </c>
      <c r="O389" s="181">
        <f t="shared" si="103"/>
        <v>0</v>
      </c>
      <c r="P389" s="222">
        <f t="shared" si="97"/>
        <v>0</v>
      </c>
      <c r="Q389" s="127">
        <f t="shared" si="98"/>
        <v>4500000</v>
      </c>
      <c r="R389" s="127">
        <f t="shared" si="99"/>
        <v>0</v>
      </c>
      <c r="S389" s="205">
        <f t="shared" si="104"/>
        <v>4500000</v>
      </c>
      <c r="T389" s="158"/>
      <c r="U389" s="158"/>
      <c r="V389" s="159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  <c r="AG389" s="34"/>
      <c r="AH389" s="34"/>
      <c r="AI389" s="34"/>
      <c r="AJ389" s="34"/>
      <c r="AK389" s="34"/>
      <c r="AL389" s="34"/>
    </row>
    <row r="390" spans="1:66" x14ac:dyDescent="0.25">
      <c r="A390" s="35">
        <v>10</v>
      </c>
      <c r="B390" s="83" t="s">
        <v>16</v>
      </c>
      <c r="C390" s="196" t="s">
        <v>178</v>
      </c>
      <c r="D390" s="126">
        <f t="shared" si="105"/>
        <v>0</v>
      </c>
      <c r="E390" s="127">
        <f t="shared" si="105"/>
        <v>0</v>
      </c>
      <c r="F390" s="127">
        <f t="shared" si="105"/>
        <v>0</v>
      </c>
      <c r="G390" s="132">
        <f t="shared" si="101"/>
        <v>0</v>
      </c>
      <c r="H390" s="186">
        <f t="shared" si="106"/>
        <v>0</v>
      </c>
      <c r="I390" s="127">
        <f t="shared" si="106"/>
        <v>0</v>
      </c>
      <c r="J390" s="127">
        <f t="shared" si="106"/>
        <v>0</v>
      </c>
      <c r="K390" s="181">
        <f t="shared" si="102"/>
        <v>0</v>
      </c>
      <c r="L390" s="126">
        <f t="shared" si="107"/>
        <v>0</v>
      </c>
      <c r="M390" s="127">
        <f t="shared" si="107"/>
        <v>0</v>
      </c>
      <c r="N390" s="127">
        <f t="shared" si="107"/>
        <v>0</v>
      </c>
      <c r="O390" s="181">
        <f t="shared" si="103"/>
        <v>0</v>
      </c>
      <c r="P390" s="222">
        <f t="shared" si="97"/>
        <v>0</v>
      </c>
      <c r="Q390" s="127">
        <f t="shared" si="98"/>
        <v>0</v>
      </c>
      <c r="R390" s="127">
        <f t="shared" si="99"/>
        <v>0</v>
      </c>
      <c r="S390" s="205">
        <f t="shared" si="104"/>
        <v>0</v>
      </c>
      <c r="T390" s="158"/>
      <c r="U390" s="158"/>
      <c r="V390" s="159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  <c r="AG390" s="34"/>
      <c r="AH390" s="34"/>
      <c r="AI390" s="34"/>
      <c r="AJ390" s="34"/>
      <c r="AK390" s="34"/>
      <c r="AL390" s="34"/>
    </row>
    <row r="391" spans="1:66" ht="29.25" x14ac:dyDescent="0.25">
      <c r="A391" s="45"/>
      <c r="B391" s="153" t="s">
        <v>68</v>
      </c>
      <c r="C391" s="198"/>
      <c r="D391" s="133">
        <f>SUM(D387,D388,D389,D390)</f>
        <v>800000</v>
      </c>
      <c r="E391" s="134">
        <f>SUM(E387,E388,E389,E390)</f>
        <v>0</v>
      </c>
      <c r="F391" s="134">
        <f>SUM(F387,F388,F389,F390)</f>
        <v>0</v>
      </c>
      <c r="G391" s="132">
        <f t="shared" si="101"/>
        <v>800000</v>
      </c>
      <c r="H391" s="136">
        <f>SUM(H387,H388,H389,H390)</f>
        <v>0</v>
      </c>
      <c r="I391" s="134">
        <f>SUM(I387,I388,I389,I390)</f>
        <v>0</v>
      </c>
      <c r="J391" s="134">
        <f>SUM(J387,J388,J389,J390)</f>
        <v>0</v>
      </c>
      <c r="K391" s="181">
        <f t="shared" si="102"/>
        <v>0</v>
      </c>
      <c r="L391" s="133">
        <f>SUM(L387,L388,L389,L390)</f>
        <v>0</v>
      </c>
      <c r="M391" s="134">
        <f>SUM(M387,M388,M389,M390)</f>
        <v>540000</v>
      </c>
      <c r="N391" s="134">
        <f>SUM(N387,N388,N389,N390)</f>
        <v>0</v>
      </c>
      <c r="O391" s="181">
        <f t="shared" si="103"/>
        <v>540000</v>
      </c>
      <c r="P391" s="222">
        <f t="shared" si="97"/>
        <v>261191736.12</v>
      </c>
      <c r="Q391" s="127">
        <f t="shared" si="98"/>
        <v>808209275</v>
      </c>
      <c r="R391" s="127">
        <f t="shared" si="99"/>
        <v>0</v>
      </c>
      <c r="S391" s="205">
        <f t="shared" ref="S391:S396" si="108">SUM(P391:R391)</f>
        <v>1069401011.12</v>
      </c>
      <c r="T391" s="158"/>
      <c r="U391" s="158"/>
      <c r="V391" s="159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  <c r="AG391" s="34"/>
      <c r="AH391" s="34"/>
      <c r="AI391" s="34"/>
      <c r="AJ391" s="34"/>
      <c r="AK391" s="34"/>
      <c r="AL391" s="34"/>
    </row>
    <row r="392" spans="1:66" ht="30" x14ac:dyDescent="0.25">
      <c r="A392" s="35" t="s">
        <v>84</v>
      </c>
      <c r="B392" s="83" t="s">
        <v>89</v>
      </c>
      <c r="D392" s="126"/>
      <c r="E392" s="127"/>
      <c r="F392" s="127"/>
      <c r="G392" s="132">
        <f t="shared" si="101"/>
        <v>0</v>
      </c>
      <c r="H392" s="186"/>
      <c r="I392" s="127"/>
      <c r="J392" s="127"/>
      <c r="K392" s="181">
        <f t="shared" si="102"/>
        <v>0</v>
      </c>
      <c r="L392" s="126"/>
      <c r="M392" s="127"/>
      <c r="N392" s="127"/>
      <c r="O392" s="181">
        <f t="shared" si="103"/>
        <v>0</v>
      </c>
      <c r="P392" s="222">
        <f t="shared" si="97"/>
        <v>0</v>
      </c>
      <c r="Q392" s="127">
        <f t="shared" si="98"/>
        <v>0</v>
      </c>
      <c r="R392" s="127">
        <f t="shared" si="99"/>
        <v>0</v>
      </c>
      <c r="S392" s="205">
        <f t="shared" si="108"/>
        <v>0</v>
      </c>
      <c r="T392" s="158"/>
      <c r="U392" s="158"/>
      <c r="V392" s="159"/>
      <c r="W392" s="34"/>
      <c r="X392" s="34"/>
      <c r="Y392" s="34"/>
      <c r="Z392" s="34"/>
      <c r="AA392" s="34"/>
      <c r="AB392" s="34"/>
      <c r="AC392" s="34"/>
      <c r="AD392" s="34"/>
      <c r="AE392" s="34"/>
      <c r="AF392" s="34"/>
      <c r="AG392" s="34"/>
      <c r="AH392" s="34"/>
      <c r="AI392" s="34"/>
      <c r="AJ392" s="34"/>
      <c r="AK392" s="34"/>
      <c r="AL392" s="34"/>
    </row>
    <row r="393" spans="1:66" ht="30" x14ac:dyDescent="0.25">
      <c r="A393" s="35">
        <v>11</v>
      </c>
      <c r="B393" s="83" t="s">
        <v>191</v>
      </c>
      <c r="C393" s="196" t="s">
        <v>168</v>
      </c>
      <c r="D393" s="126">
        <f t="shared" ref="D393:F395" si="109">P341</f>
        <v>0</v>
      </c>
      <c r="E393" s="127">
        <f t="shared" si="109"/>
        <v>0</v>
      </c>
      <c r="F393" s="127">
        <f t="shared" si="109"/>
        <v>0</v>
      </c>
      <c r="G393" s="132">
        <f t="shared" si="101"/>
        <v>0</v>
      </c>
      <c r="H393" s="186">
        <f t="shared" ref="H393:J395" si="110">M267</f>
        <v>0</v>
      </c>
      <c r="I393" s="127">
        <f t="shared" si="110"/>
        <v>0</v>
      </c>
      <c r="J393" s="127">
        <f t="shared" si="110"/>
        <v>0</v>
      </c>
      <c r="K393" s="181">
        <f t="shared" si="102"/>
        <v>0</v>
      </c>
      <c r="L393" s="126">
        <f t="shared" ref="L393:N395" si="111">S144</f>
        <v>0</v>
      </c>
      <c r="M393" s="127">
        <f t="shared" si="111"/>
        <v>0</v>
      </c>
      <c r="N393" s="127">
        <f t="shared" si="111"/>
        <v>0</v>
      </c>
      <c r="O393" s="181">
        <f t="shared" si="103"/>
        <v>0</v>
      </c>
      <c r="P393" s="222">
        <f t="shared" si="97"/>
        <v>0</v>
      </c>
      <c r="Q393" s="127">
        <f t="shared" si="98"/>
        <v>129449000</v>
      </c>
      <c r="R393" s="127">
        <f t="shared" si="99"/>
        <v>0</v>
      </c>
      <c r="S393" s="205">
        <f t="shared" si="108"/>
        <v>129449000</v>
      </c>
      <c r="T393" s="158"/>
      <c r="U393" s="158"/>
      <c r="V393" s="159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  <c r="AG393" s="34"/>
      <c r="AH393" s="34"/>
      <c r="AI393" s="34"/>
      <c r="AJ393" s="34"/>
      <c r="AK393" s="34"/>
      <c r="AL393" s="34"/>
    </row>
    <row r="394" spans="1:66" x14ac:dyDescent="0.25">
      <c r="A394" s="35">
        <v>12</v>
      </c>
      <c r="B394" s="83" t="s">
        <v>77</v>
      </c>
      <c r="C394" s="196" t="s">
        <v>169</v>
      </c>
      <c r="D394" s="126">
        <f t="shared" si="109"/>
        <v>0</v>
      </c>
      <c r="E394" s="127">
        <f t="shared" si="109"/>
        <v>0</v>
      </c>
      <c r="F394" s="127">
        <f t="shared" si="109"/>
        <v>0</v>
      </c>
      <c r="G394" s="132">
        <f t="shared" si="101"/>
        <v>0</v>
      </c>
      <c r="H394" s="186">
        <f t="shared" si="110"/>
        <v>0</v>
      </c>
      <c r="I394" s="127">
        <f t="shared" si="110"/>
        <v>0</v>
      </c>
      <c r="J394" s="127">
        <f t="shared" si="110"/>
        <v>0</v>
      </c>
      <c r="K394" s="181">
        <f t="shared" si="102"/>
        <v>0</v>
      </c>
      <c r="L394" s="126">
        <f t="shared" si="111"/>
        <v>0</v>
      </c>
      <c r="M394" s="127">
        <f t="shared" si="111"/>
        <v>0</v>
      </c>
      <c r="N394" s="127">
        <f t="shared" si="111"/>
        <v>0</v>
      </c>
      <c r="O394" s="181">
        <f t="shared" si="103"/>
        <v>0</v>
      </c>
      <c r="P394" s="222">
        <f t="shared" si="97"/>
        <v>0</v>
      </c>
      <c r="Q394" s="127">
        <f t="shared" si="98"/>
        <v>0</v>
      </c>
      <c r="R394" s="127">
        <f t="shared" si="99"/>
        <v>0</v>
      </c>
      <c r="S394" s="205">
        <f t="shared" si="108"/>
        <v>0</v>
      </c>
      <c r="T394" s="158"/>
      <c r="U394" s="158"/>
      <c r="V394" s="159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  <c r="AI394" s="34"/>
      <c r="AJ394" s="34"/>
      <c r="AK394" s="34"/>
      <c r="AL394" s="34"/>
    </row>
    <row r="395" spans="1:66" ht="30" x14ac:dyDescent="0.25">
      <c r="A395" s="35">
        <v>13</v>
      </c>
      <c r="B395" s="83" t="s">
        <v>184</v>
      </c>
      <c r="C395" s="197" t="s">
        <v>171</v>
      </c>
      <c r="D395" s="126">
        <f t="shared" si="109"/>
        <v>0</v>
      </c>
      <c r="E395" s="127">
        <f t="shared" si="109"/>
        <v>0</v>
      </c>
      <c r="F395" s="127">
        <f t="shared" si="109"/>
        <v>0</v>
      </c>
      <c r="G395" s="132">
        <f t="shared" si="101"/>
        <v>0</v>
      </c>
      <c r="H395" s="186">
        <f t="shared" si="110"/>
        <v>0</v>
      </c>
      <c r="I395" s="127">
        <f t="shared" si="110"/>
        <v>0</v>
      </c>
      <c r="J395" s="127">
        <f t="shared" si="110"/>
        <v>0</v>
      </c>
      <c r="K395" s="181">
        <f t="shared" si="102"/>
        <v>0</v>
      </c>
      <c r="L395" s="126">
        <f t="shared" si="111"/>
        <v>0</v>
      </c>
      <c r="M395" s="127">
        <f t="shared" si="111"/>
        <v>0</v>
      </c>
      <c r="N395" s="127">
        <f t="shared" si="111"/>
        <v>0</v>
      </c>
      <c r="O395" s="181">
        <f t="shared" si="103"/>
        <v>0</v>
      </c>
      <c r="P395" s="222">
        <f t="shared" si="97"/>
        <v>20341813</v>
      </c>
      <c r="Q395" s="127">
        <f t="shared" si="98"/>
        <v>0</v>
      </c>
      <c r="R395" s="127">
        <f t="shared" si="99"/>
        <v>0</v>
      </c>
      <c r="S395" s="205">
        <f t="shared" si="108"/>
        <v>20341813</v>
      </c>
      <c r="T395" s="35"/>
      <c r="U395" s="35"/>
      <c r="V395" s="35"/>
      <c r="AS395" s="51"/>
      <c r="AT395" s="83"/>
      <c r="AU395" s="197"/>
      <c r="AV395" s="158"/>
      <c r="AW395" s="158"/>
      <c r="AX395" s="159"/>
      <c r="AY395" s="34"/>
      <c r="AZ395" s="34"/>
      <c r="BA395" s="34"/>
      <c r="BB395" s="34"/>
      <c r="BC395" s="34"/>
      <c r="BD395" s="34"/>
      <c r="BE395" s="34"/>
      <c r="BF395" s="34"/>
      <c r="BG395" s="34"/>
      <c r="BH395" s="34"/>
      <c r="BI395" s="34"/>
      <c r="BJ395" s="34"/>
      <c r="BK395" s="34"/>
      <c r="BL395" s="34"/>
      <c r="BM395" s="34"/>
      <c r="BN395" s="34"/>
    </row>
    <row r="396" spans="1:66" ht="29.25" x14ac:dyDescent="0.25">
      <c r="A396" s="45"/>
      <c r="B396" s="153" t="s">
        <v>106</v>
      </c>
      <c r="C396" s="149"/>
      <c r="D396" s="133">
        <f>SUM(D393,D394,D395)</f>
        <v>0</v>
      </c>
      <c r="E396" s="134">
        <f>SUM(E393,E394,E395)</f>
        <v>0</v>
      </c>
      <c r="F396" s="134">
        <f>SUM(F393,F394,F395)</f>
        <v>0</v>
      </c>
      <c r="G396" s="132">
        <f t="shared" si="101"/>
        <v>0</v>
      </c>
      <c r="H396" s="136">
        <f>SUM(H393,H394,H395)</f>
        <v>0</v>
      </c>
      <c r="I396" s="134">
        <f>SUM(I393,I394,I395)</f>
        <v>0</v>
      </c>
      <c r="J396" s="134">
        <f>SUM(J393,J394,J395)</f>
        <v>0</v>
      </c>
      <c r="K396" s="181">
        <f t="shared" si="102"/>
        <v>0</v>
      </c>
      <c r="L396" s="133">
        <f>SUM(L393,L394,L395)</f>
        <v>0</v>
      </c>
      <c r="M396" s="134">
        <f>SUM(M393,M394,M395)</f>
        <v>0</v>
      </c>
      <c r="N396" s="134">
        <f>SUM(N393,N394,N395)</f>
        <v>0</v>
      </c>
      <c r="O396" s="181">
        <f t="shared" si="103"/>
        <v>0</v>
      </c>
      <c r="P396" s="222">
        <f t="shared" si="97"/>
        <v>20341813</v>
      </c>
      <c r="Q396" s="127">
        <f t="shared" si="98"/>
        <v>129449000</v>
      </c>
      <c r="R396" s="127">
        <f t="shared" si="99"/>
        <v>0</v>
      </c>
      <c r="S396" s="205">
        <f t="shared" si="108"/>
        <v>149790813</v>
      </c>
      <c r="T396" s="35"/>
      <c r="U396" s="35"/>
      <c r="V396" s="35"/>
      <c r="AS396" s="51"/>
      <c r="AT396" s="83"/>
      <c r="AU396" s="197"/>
      <c r="AV396" s="158"/>
      <c r="AW396" s="158"/>
      <c r="AX396" s="159"/>
      <c r="AY396" s="34"/>
      <c r="AZ396" s="34"/>
      <c r="BA396" s="34"/>
      <c r="BB396" s="34"/>
      <c r="BC396" s="34"/>
      <c r="BD396" s="34"/>
      <c r="BE396" s="34"/>
      <c r="BF396" s="34"/>
      <c r="BG396" s="34"/>
      <c r="BH396" s="34"/>
      <c r="BI396" s="34"/>
      <c r="BJ396" s="34"/>
      <c r="BK396" s="34"/>
      <c r="BL396" s="34"/>
      <c r="BM396" s="34"/>
      <c r="BN396" s="34"/>
    </row>
    <row r="397" spans="1:66" ht="30" thickBot="1" x14ac:dyDescent="0.3">
      <c r="A397" s="45"/>
      <c r="B397" s="153" t="s">
        <v>115</v>
      </c>
      <c r="C397" s="149"/>
      <c r="D397" s="133">
        <f>D385+D391+D396</f>
        <v>22371942.539999999</v>
      </c>
      <c r="E397" s="134">
        <f>E385+E391+E396</f>
        <v>631000</v>
      </c>
      <c r="F397" s="134">
        <f>F385+F391+F396</f>
        <v>0</v>
      </c>
      <c r="G397" s="140">
        <f t="shared" si="101"/>
        <v>23002942.539999999</v>
      </c>
      <c r="H397" s="136">
        <f>H385+H391+H396</f>
        <v>244510623.56920001</v>
      </c>
      <c r="I397" s="134">
        <f>I385+I391+I396</f>
        <v>22854591.710000001</v>
      </c>
      <c r="J397" s="134">
        <f>J385+J391+J396</f>
        <v>0</v>
      </c>
      <c r="K397" s="182">
        <f t="shared" si="102"/>
        <v>267365215.27920002</v>
      </c>
      <c r="L397" s="133">
        <f>L385+L391+L396</f>
        <v>0</v>
      </c>
      <c r="M397" s="134">
        <f>M385+M391+M396</f>
        <v>39348702.82</v>
      </c>
      <c r="N397" s="134">
        <f>N385+N391+N396</f>
        <v>0</v>
      </c>
      <c r="O397" s="182">
        <f t="shared" si="103"/>
        <v>39348702.82</v>
      </c>
      <c r="P397" s="208">
        <f t="shared" si="97"/>
        <v>1629081536.0736401</v>
      </c>
      <c r="Q397" s="209">
        <f t="shared" si="98"/>
        <v>1185348170.74</v>
      </c>
      <c r="R397" s="209">
        <f t="shared" si="99"/>
        <v>111737995.66869999</v>
      </c>
      <c r="S397" s="223">
        <f>SUM(P397:R397)</f>
        <v>2926167702.4823403</v>
      </c>
      <c r="T397" s="35"/>
      <c r="U397" s="35"/>
      <c r="V397" s="35"/>
      <c r="AS397" s="51"/>
      <c r="AT397" s="83"/>
      <c r="AU397" s="197"/>
      <c r="AV397" s="158"/>
      <c r="AW397" s="158"/>
      <c r="AX397" s="159"/>
      <c r="AY397" s="34"/>
      <c r="AZ397" s="34"/>
      <c r="BA397" s="34"/>
      <c r="BB397" s="34"/>
      <c r="BC397" s="34"/>
      <c r="BD397" s="34"/>
      <c r="BE397" s="34"/>
      <c r="BF397" s="34"/>
      <c r="BG397" s="34"/>
      <c r="BH397" s="34"/>
      <c r="BI397" s="34"/>
      <c r="BJ397" s="34"/>
      <c r="BK397" s="34"/>
      <c r="BL397" s="34"/>
      <c r="BM397" s="34"/>
      <c r="BN397" s="34"/>
    </row>
    <row r="398" spans="1:66" ht="15.75" thickTop="1" x14ac:dyDescent="0.25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AK398" s="51"/>
      <c r="AL398" s="83"/>
      <c r="AM398" s="197"/>
      <c r="AN398" s="158"/>
      <c r="AO398" s="158"/>
      <c r="AP398" s="34"/>
      <c r="AQ398" s="34"/>
      <c r="AR398" s="34"/>
      <c r="AS398" s="34"/>
      <c r="AT398" s="34"/>
      <c r="AU398" s="34"/>
      <c r="AV398" s="34"/>
      <c r="AW398" s="34"/>
      <c r="AX398" s="34"/>
    </row>
    <row r="399" spans="1:66" x14ac:dyDescent="0.25"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AK399" s="51"/>
      <c r="AL399" s="83"/>
      <c r="AM399" s="197"/>
      <c r="AN399" s="158"/>
      <c r="AO399" s="158"/>
      <c r="AP399" s="34"/>
      <c r="AQ399" s="34"/>
      <c r="AR399" s="34"/>
      <c r="AS399" s="34"/>
      <c r="AT399" s="34"/>
      <c r="AU399" s="34"/>
      <c r="AV399" s="34"/>
      <c r="AW399" s="34"/>
      <c r="AX399" s="34"/>
    </row>
  </sheetData>
  <mergeCells count="404">
    <mergeCell ref="D347:O347"/>
    <mergeCell ref="D375:S375"/>
    <mergeCell ref="D1:U1"/>
    <mergeCell ref="D27:U27"/>
    <mergeCell ref="D51:U51"/>
    <mergeCell ref="D76:U76"/>
    <mergeCell ref="D100:U100"/>
    <mergeCell ref="D125:O125"/>
    <mergeCell ref="D150:U150"/>
    <mergeCell ref="D174:U174"/>
    <mergeCell ref="D260:F260"/>
    <mergeCell ref="M241:O241"/>
    <mergeCell ref="P241:R241"/>
    <mergeCell ref="S241:U241"/>
    <mergeCell ref="D266:F266"/>
    <mergeCell ref="G266:I266"/>
    <mergeCell ref="J266:L266"/>
    <mergeCell ref="D250:F250"/>
    <mergeCell ref="G250:I250"/>
    <mergeCell ref="J250:L250"/>
    <mergeCell ref="M250:O250"/>
    <mergeCell ref="P127:R127"/>
    <mergeCell ref="S127:U127"/>
    <mergeCell ref="S143:U143"/>
    <mergeCell ref="P378:R378"/>
    <mergeCell ref="P376:S376"/>
    <mergeCell ref="P125:U125"/>
    <mergeCell ref="M252:O252"/>
    <mergeCell ref="M260:O260"/>
    <mergeCell ref="M266:O266"/>
    <mergeCell ref="M249:O249"/>
    <mergeCell ref="D348:G348"/>
    <mergeCell ref="H348:K348"/>
    <mergeCell ref="L348:O348"/>
    <mergeCell ref="D376:G376"/>
    <mergeCell ref="H376:K376"/>
    <mergeCell ref="L376:O376"/>
    <mergeCell ref="D350:F350"/>
    <mergeCell ref="H350:J350"/>
    <mergeCell ref="L350:N350"/>
    <mergeCell ref="D378:F378"/>
    <mergeCell ref="H378:J378"/>
    <mergeCell ref="L378:N378"/>
    <mergeCell ref="P137:R137"/>
    <mergeCell ref="S137:U137"/>
    <mergeCell ref="P143:R143"/>
    <mergeCell ref="G260:I260"/>
    <mergeCell ref="J260:L260"/>
    <mergeCell ref="D223:U223"/>
    <mergeCell ref="D248:O248"/>
    <mergeCell ref="P224:R224"/>
    <mergeCell ref="S224:U224"/>
    <mergeCell ref="P126:R126"/>
    <mergeCell ref="S126:U126"/>
    <mergeCell ref="P129:R129"/>
    <mergeCell ref="S129:U129"/>
    <mergeCell ref="P235:R235"/>
    <mergeCell ref="S235:U235"/>
    <mergeCell ref="J200:L200"/>
    <mergeCell ref="M200:O200"/>
    <mergeCell ref="P200:R200"/>
    <mergeCell ref="S200:U200"/>
    <mergeCell ref="J199:L199"/>
    <mergeCell ref="M199:O199"/>
    <mergeCell ref="P199:R199"/>
    <mergeCell ref="S199:U199"/>
    <mergeCell ref="J202:L202"/>
    <mergeCell ref="M202:O202"/>
    <mergeCell ref="P202:R202"/>
    <mergeCell ref="S202:U202"/>
    <mergeCell ref="D198:U198"/>
    <mergeCell ref="J154:L154"/>
    <mergeCell ref="G227:I227"/>
    <mergeCell ref="M224:O224"/>
    <mergeCell ref="D249:F249"/>
    <mergeCell ref="G249:I249"/>
    <mergeCell ref="J249:L249"/>
    <mergeCell ref="M227:O227"/>
    <mergeCell ref="P227:R227"/>
    <mergeCell ref="S227:U227"/>
    <mergeCell ref="D252:F252"/>
    <mergeCell ref="G252:I252"/>
    <mergeCell ref="J252:L252"/>
    <mergeCell ref="D225:F225"/>
    <mergeCell ref="G225:I225"/>
    <mergeCell ref="J225:L225"/>
    <mergeCell ref="M225:O225"/>
    <mergeCell ref="P225:R225"/>
    <mergeCell ref="S225:U225"/>
    <mergeCell ref="M235:O235"/>
    <mergeCell ref="J216:L216"/>
    <mergeCell ref="M216:O216"/>
    <mergeCell ref="P216:R216"/>
    <mergeCell ref="S216:U216"/>
    <mergeCell ref="D241:F241"/>
    <mergeCell ref="G241:I241"/>
    <mergeCell ref="J241:L241"/>
    <mergeCell ref="G210:I210"/>
    <mergeCell ref="D199:F199"/>
    <mergeCell ref="D202:F202"/>
    <mergeCell ref="D210:F210"/>
    <mergeCell ref="D216:F216"/>
    <mergeCell ref="G216:I216"/>
    <mergeCell ref="J210:L210"/>
    <mergeCell ref="M210:O210"/>
    <mergeCell ref="P210:R210"/>
    <mergeCell ref="S210:U210"/>
    <mergeCell ref="D235:F235"/>
    <mergeCell ref="G235:I235"/>
    <mergeCell ref="J235:L235"/>
    <mergeCell ref="D224:F224"/>
    <mergeCell ref="G224:I224"/>
    <mergeCell ref="J224:L224"/>
    <mergeCell ref="D227:F227"/>
    <mergeCell ref="P192:R192"/>
    <mergeCell ref="S192:U192"/>
    <mergeCell ref="P168:R168"/>
    <mergeCell ref="S168:U168"/>
    <mergeCell ref="D192:F192"/>
    <mergeCell ref="G175:I175"/>
    <mergeCell ref="J175:L175"/>
    <mergeCell ref="M175:O175"/>
    <mergeCell ref="P175:R175"/>
    <mergeCell ref="G178:I178"/>
    <mergeCell ref="J178:L178"/>
    <mergeCell ref="M178:O178"/>
    <mergeCell ref="P178:R178"/>
    <mergeCell ref="S178:U178"/>
    <mergeCell ref="G186:I186"/>
    <mergeCell ref="J186:L186"/>
    <mergeCell ref="M186:O186"/>
    <mergeCell ref="P186:R186"/>
    <mergeCell ref="S186:U186"/>
    <mergeCell ref="M324:O324"/>
    <mergeCell ref="P324:R324"/>
    <mergeCell ref="D152:F152"/>
    <mergeCell ref="G152:I152"/>
    <mergeCell ref="J152:L152"/>
    <mergeCell ref="M152:O152"/>
    <mergeCell ref="D291:F291"/>
    <mergeCell ref="G291:I291"/>
    <mergeCell ref="J291:L291"/>
    <mergeCell ref="M291:O291"/>
    <mergeCell ref="D277:F277"/>
    <mergeCell ref="G277:I277"/>
    <mergeCell ref="J277:L277"/>
    <mergeCell ref="M277:O277"/>
    <mergeCell ref="J275:L275"/>
    <mergeCell ref="M275:O275"/>
    <mergeCell ref="D285:F285"/>
    <mergeCell ref="G162:I162"/>
    <mergeCell ref="J162:L162"/>
    <mergeCell ref="M162:O162"/>
    <mergeCell ref="P162:R162"/>
    <mergeCell ref="D186:F186"/>
    <mergeCell ref="D168:F168"/>
    <mergeCell ref="G168:I168"/>
    <mergeCell ref="D340:F340"/>
    <mergeCell ref="G340:I340"/>
    <mergeCell ref="J340:L340"/>
    <mergeCell ref="M340:O340"/>
    <mergeCell ref="P323:R323"/>
    <mergeCell ref="P326:R326"/>
    <mergeCell ref="P334:R334"/>
    <mergeCell ref="P340:R340"/>
    <mergeCell ref="D322:R322"/>
    <mergeCell ref="D323:F323"/>
    <mergeCell ref="G323:I323"/>
    <mergeCell ref="J323:L323"/>
    <mergeCell ref="M323:O323"/>
    <mergeCell ref="D326:F326"/>
    <mergeCell ref="G326:I326"/>
    <mergeCell ref="J326:L326"/>
    <mergeCell ref="M326:O326"/>
    <mergeCell ref="D334:F334"/>
    <mergeCell ref="G334:I334"/>
    <mergeCell ref="J334:L334"/>
    <mergeCell ref="M334:O334"/>
    <mergeCell ref="D324:F324"/>
    <mergeCell ref="G324:I324"/>
    <mergeCell ref="J324:L324"/>
    <mergeCell ref="G285:I285"/>
    <mergeCell ref="J285:L285"/>
    <mergeCell ref="M285:O285"/>
    <mergeCell ref="D316:F316"/>
    <mergeCell ref="G316:I316"/>
    <mergeCell ref="J316:L316"/>
    <mergeCell ref="D298:L298"/>
    <mergeCell ref="D299:F299"/>
    <mergeCell ref="G299:I299"/>
    <mergeCell ref="J299:L299"/>
    <mergeCell ref="D302:F302"/>
    <mergeCell ref="G302:I302"/>
    <mergeCell ref="J302:L302"/>
    <mergeCell ref="D310:F310"/>
    <mergeCell ref="G310:I310"/>
    <mergeCell ref="J310:L310"/>
    <mergeCell ref="D300:F300"/>
    <mergeCell ref="G300:I300"/>
    <mergeCell ref="J300:L300"/>
    <mergeCell ref="D2:F2"/>
    <mergeCell ref="G2:I2"/>
    <mergeCell ref="J2:L2"/>
    <mergeCell ref="M2:O2"/>
    <mergeCell ref="P2:R2"/>
    <mergeCell ref="S2:U2"/>
    <mergeCell ref="D19:F19"/>
    <mergeCell ref="G19:I19"/>
    <mergeCell ref="J19:L19"/>
    <mergeCell ref="M19:O19"/>
    <mergeCell ref="P19:R19"/>
    <mergeCell ref="S19:U19"/>
    <mergeCell ref="D13:F13"/>
    <mergeCell ref="G13:I13"/>
    <mergeCell ref="J13:L13"/>
    <mergeCell ref="D3:F3"/>
    <mergeCell ref="G3:I3"/>
    <mergeCell ref="J3:L3"/>
    <mergeCell ref="M3:O3"/>
    <mergeCell ref="P3:R3"/>
    <mergeCell ref="S3:U3"/>
    <mergeCell ref="D5:F5"/>
    <mergeCell ref="G5:I5"/>
    <mergeCell ref="J5:L5"/>
    <mergeCell ref="M5:O5"/>
    <mergeCell ref="P5:R5"/>
    <mergeCell ref="S5:U5"/>
    <mergeCell ref="G39:I39"/>
    <mergeCell ref="J39:L39"/>
    <mergeCell ref="M39:O39"/>
    <mergeCell ref="P39:R39"/>
    <mergeCell ref="S39:U39"/>
    <mergeCell ref="J29:L29"/>
    <mergeCell ref="M29:O29"/>
    <mergeCell ref="P29:R29"/>
    <mergeCell ref="S29:U29"/>
    <mergeCell ref="J28:L28"/>
    <mergeCell ref="M28:O28"/>
    <mergeCell ref="P28:R28"/>
    <mergeCell ref="S28:U28"/>
    <mergeCell ref="M13:O13"/>
    <mergeCell ref="P13:R13"/>
    <mergeCell ref="S13:U13"/>
    <mergeCell ref="S53:U53"/>
    <mergeCell ref="D45:F45"/>
    <mergeCell ref="D53:F53"/>
    <mergeCell ref="G31:I31"/>
    <mergeCell ref="J31:L31"/>
    <mergeCell ref="M31:O31"/>
    <mergeCell ref="P31:R31"/>
    <mergeCell ref="S31:U31"/>
    <mergeCell ref="S52:U52"/>
    <mergeCell ref="S45:U45"/>
    <mergeCell ref="P45:R45"/>
    <mergeCell ref="J52:L52"/>
    <mergeCell ref="M52:O52"/>
    <mergeCell ref="P52:R52"/>
    <mergeCell ref="G52:I52"/>
    <mergeCell ref="G53:I53"/>
    <mergeCell ref="J53:L53"/>
    <mergeCell ref="M53:O53"/>
    <mergeCell ref="P53:R53"/>
    <mergeCell ref="G63:I63"/>
    <mergeCell ref="G69:I69"/>
    <mergeCell ref="G28:I28"/>
    <mergeCell ref="G45:I45"/>
    <mergeCell ref="J45:L45"/>
    <mergeCell ref="M45:O45"/>
    <mergeCell ref="D29:F29"/>
    <mergeCell ref="G29:I29"/>
    <mergeCell ref="D52:F52"/>
    <mergeCell ref="D39:F39"/>
    <mergeCell ref="D28:F28"/>
    <mergeCell ref="D77:F77"/>
    <mergeCell ref="D69:F69"/>
    <mergeCell ref="J78:L78"/>
    <mergeCell ref="J77:L77"/>
    <mergeCell ref="S80:U80"/>
    <mergeCell ref="M77:O77"/>
    <mergeCell ref="P77:R77"/>
    <mergeCell ref="S77:U77"/>
    <mergeCell ref="J55:L55"/>
    <mergeCell ref="M55:O55"/>
    <mergeCell ref="P55:R55"/>
    <mergeCell ref="S55:U55"/>
    <mergeCell ref="G80:I80"/>
    <mergeCell ref="D63:F63"/>
    <mergeCell ref="D55:F55"/>
    <mergeCell ref="G77:I77"/>
    <mergeCell ref="J69:L69"/>
    <mergeCell ref="M69:O69"/>
    <mergeCell ref="P69:R69"/>
    <mergeCell ref="S69:U69"/>
    <mergeCell ref="J63:L63"/>
    <mergeCell ref="M63:O63"/>
    <mergeCell ref="P63:R63"/>
    <mergeCell ref="S63:U63"/>
    <mergeCell ref="S88:U88"/>
    <mergeCell ref="M94:O94"/>
    <mergeCell ref="P94:R94"/>
    <mergeCell ref="S94:U94"/>
    <mergeCell ref="J88:L88"/>
    <mergeCell ref="D88:F88"/>
    <mergeCell ref="G88:I88"/>
    <mergeCell ref="M101:O101"/>
    <mergeCell ref="M78:O78"/>
    <mergeCell ref="P78:R78"/>
    <mergeCell ref="S78:U78"/>
    <mergeCell ref="D101:F101"/>
    <mergeCell ref="G101:I101"/>
    <mergeCell ref="J101:L101"/>
    <mergeCell ref="J94:L94"/>
    <mergeCell ref="M80:O80"/>
    <mergeCell ref="P80:R80"/>
    <mergeCell ref="D94:F94"/>
    <mergeCell ref="G94:I94"/>
    <mergeCell ref="M88:O88"/>
    <mergeCell ref="P88:R88"/>
    <mergeCell ref="D78:F78"/>
    <mergeCell ref="G78:I78"/>
    <mergeCell ref="D80:F80"/>
    <mergeCell ref="M118:O118"/>
    <mergeCell ref="P101:R101"/>
    <mergeCell ref="P104:R104"/>
    <mergeCell ref="P112:R112"/>
    <mergeCell ref="S101:U101"/>
    <mergeCell ref="S104:U104"/>
    <mergeCell ref="M112:O112"/>
    <mergeCell ref="D102:F102"/>
    <mergeCell ref="G102:I102"/>
    <mergeCell ref="J102:L102"/>
    <mergeCell ref="M102:O102"/>
    <mergeCell ref="D104:F104"/>
    <mergeCell ref="G104:I104"/>
    <mergeCell ref="J104:L104"/>
    <mergeCell ref="P102:R102"/>
    <mergeCell ref="S102:U102"/>
    <mergeCell ref="G126:I126"/>
    <mergeCell ref="G129:I129"/>
    <mergeCell ref="J126:L126"/>
    <mergeCell ref="J129:L129"/>
    <mergeCell ref="S112:U112"/>
    <mergeCell ref="S118:U118"/>
    <mergeCell ref="D137:F137"/>
    <mergeCell ref="D143:F143"/>
    <mergeCell ref="P118:R118"/>
    <mergeCell ref="D126:F126"/>
    <mergeCell ref="M126:O126"/>
    <mergeCell ref="M143:O143"/>
    <mergeCell ref="J137:L137"/>
    <mergeCell ref="J143:L143"/>
    <mergeCell ref="D127:F127"/>
    <mergeCell ref="G127:I127"/>
    <mergeCell ref="J127:L127"/>
    <mergeCell ref="M127:O127"/>
    <mergeCell ref="D118:F118"/>
    <mergeCell ref="G118:I118"/>
    <mergeCell ref="J118:L118"/>
    <mergeCell ref="D112:F112"/>
    <mergeCell ref="G112:I112"/>
    <mergeCell ref="J112:L112"/>
    <mergeCell ref="D200:F200"/>
    <mergeCell ref="D275:F275"/>
    <mergeCell ref="G275:I275"/>
    <mergeCell ref="G137:I137"/>
    <mergeCell ref="G143:I143"/>
    <mergeCell ref="M137:O137"/>
    <mergeCell ref="M129:O129"/>
    <mergeCell ref="D129:F129"/>
    <mergeCell ref="D273:O273"/>
    <mergeCell ref="D274:F274"/>
    <mergeCell ref="G274:I274"/>
    <mergeCell ref="J274:L274"/>
    <mergeCell ref="M274:O274"/>
    <mergeCell ref="D151:F151"/>
    <mergeCell ref="G151:I151"/>
    <mergeCell ref="J151:L151"/>
    <mergeCell ref="M151:O151"/>
    <mergeCell ref="J168:L168"/>
    <mergeCell ref="M168:O168"/>
    <mergeCell ref="G192:I192"/>
    <mergeCell ref="J192:L192"/>
    <mergeCell ref="M192:O192"/>
    <mergeCell ref="G200:I200"/>
    <mergeCell ref="G199:I199"/>
    <mergeCell ref="P151:R151"/>
    <mergeCell ref="S151:U151"/>
    <mergeCell ref="D175:F175"/>
    <mergeCell ref="D154:F154"/>
    <mergeCell ref="G154:I154"/>
    <mergeCell ref="P152:R152"/>
    <mergeCell ref="S152:U152"/>
    <mergeCell ref="D176:F176"/>
    <mergeCell ref="G176:I176"/>
    <mergeCell ref="J176:L176"/>
    <mergeCell ref="M176:O176"/>
    <mergeCell ref="P176:R176"/>
    <mergeCell ref="S176:U176"/>
    <mergeCell ref="S162:U162"/>
    <mergeCell ref="S175:U175"/>
    <mergeCell ref="M154:O154"/>
    <mergeCell ref="P154:R154"/>
    <mergeCell ref="S154:U154"/>
    <mergeCell ref="D162:F162"/>
  </mergeCells>
  <printOptions horizontalCentered="1" headings="1"/>
  <pageMargins left="0" right="0" top="0.94488188976377963" bottom="0" header="0.51181102362204722" footer="0.31496062992125984"/>
  <pageSetup paperSize="9" scale="75" orientation="landscape" r:id="rId1"/>
  <headerFooter alignWithMargins="0">
    <oddHeader>&amp;C&amp;"Arial,Félkövér"&amp;11VÉSZTŐ VÁROS ÖNKORMÁNYZATA ÉS INTÉZÉMÉNYEI KIADÁSAI KORMÁNYZATI FUNKCIÓK SZERINTI BONTÁSBAN2017 ÉV&amp;R3/B. melléklet a ......./20........(..........) önkormányzati rendelethezAdatok E Ft-ban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H10"/>
  <sheetViews>
    <sheetView view="pageLayout" workbookViewId="0">
      <selection activeCell="C5" sqref="C5"/>
    </sheetView>
  </sheetViews>
  <sheetFormatPr defaultColWidth="9.140625" defaultRowHeight="11.25" x14ac:dyDescent="0.2"/>
  <cols>
    <col min="1" max="1" width="4.7109375" style="341" customWidth="1"/>
    <col min="2" max="2" width="20.28515625" style="342" customWidth="1"/>
    <col min="3" max="3" width="9.28515625" style="341" bestFit="1" customWidth="1"/>
    <col min="4" max="4" width="10.28515625" style="341" bestFit="1" customWidth="1"/>
    <col min="5" max="5" width="9.5703125" style="341" bestFit="1" customWidth="1"/>
    <col min="6" max="6" width="15.28515625" style="341" customWidth="1"/>
    <col min="7" max="7" width="9.7109375" style="341" bestFit="1" customWidth="1"/>
    <col min="8" max="8" width="6.7109375" style="341" bestFit="1" customWidth="1"/>
    <col min="9" max="16384" width="9.140625" style="341"/>
  </cols>
  <sheetData>
    <row r="1" spans="1:8" ht="12.75" x14ac:dyDescent="0.2">
      <c r="A1" s="749" t="s">
        <v>42</v>
      </c>
      <c r="B1" s="751" t="s">
        <v>45</v>
      </c>
      <c r="C1" s="753" t="s">
        <v>46</v>
      </c>
      <c r="D1" s="753"/>
      <c r="E1" s="753"/>
      <c r="F1" s="753"/>
      <c r="G1" s="753"/>
      <c r="H1" s="754"/>
    </row>
    <row r="2" spans="1:8" s="103" customFormat="1" ht="57.75" customHeight="1" x14ac:dyDescent="0.15">
      <c r="A2" s="750"/>
      <c r="B2" s="752"/>
      <c r="C2" s="376" t="s">
        <v>47</v>
      </c>
      <c r="D2" s="376" t="s">
        <v>48</v>
      </c>
      <c r="E2" s="376" t="s">
        <v>406</v>
      </c>
      <c r="F2" s="376" t="s">
        <v>408</v>
      </c>
      <c r="G2" s="376" t="s">
        <v>407</v>
      </c>
      <c r="H2" s="377" t="s">
        <v>33</v>
      </c>
    </row>
    <row r="3" spans="1:8" ht="25.5" customHeight="1" x14ac:dyDescent="0.2">
      <c r="A3" s="506">
        <v>1</v>
      </c>
      <c r="B3" s="511" t="s">
        <v>405</v>
      </c>
      <c r="C3" s="755"/>
      <c r="D3" s="755"/>
      <c r="E3" s="755"/>
      <c r="F3" s="755"/>
      <c r="G3" s="755"/>
      <c r="H3" s="756"/>
    </row>
    <row r="4" spans="1:8" ht="12.75" x14ac:dyDescent="0.2">
      <c r="A4" s="506"/>
      <c r="B4" s="507" t="s">
        <v>400</v>
      </c>
      <c r="C4" s="508">
        <v>23</v>
      </c>
      <c r="D4" s="508"/>
      <c r="E4" s="508">
        <v>2</v>
      </c>
      <c r="F4" s="508"/>
      <c r="G4" s="508"/>
      <c r="H4" s="509">
        <f t="shared" ref="H4:H6" si="0">SUM(C4:G4)</f>
        <v>25</v>
      </c>
    </row>
    <row r="5" spans="1:8" ht="12" customHeight="1" x14ac:dyDescent="0.2">
      <c r="A5" s="506"/>
      <c r="B5" s="507" t="s">
        <v>401</v>
      </c>
      <c r="C5" s="508">
        <v>23</v>
      </c>
      <c r="D5" s="508"/>
      <c r="E5" s="508">
        <v>2</v>
      </c>
      <c r="F5" s="508"/>
      <c r="G5" s="508"/>
      <c r="H5" s="509">
        <f t="shared" si="0"/>
        <v>25</v>
      </c>
    </row>
    <row r="6" spans="1:8" ht="12.75" x14ac:dyDescent="0.2">
      <c r="A6" s="506"/>
      <c r="B6" s="507" t="s">
        <v>402</v>
      </c>
      <c r="C6" s="508">
        <v>23</v>
      </c>
      <c r="D6" s="508"/>
      <c r="E6" s="508">
        <v>2</v>
      </c>
      <c r="F6" s="508"/>
      <c r="G6" s="508"/>
      <c r="H6" s="509">
        <f t="shared" si="0"/>
        <v>25</v>
      </c>
    </row>
    <row r="7" spans="1:8" ht="12.75" x14ac:dyDescent="0.2">
      <c r="A7" s="510">
        <v>2</v>
      </c>
      <c r="B7" s="511" t="s">
        <v>10</v>
      </c>
      <c r="C7" s="757"/>
      <c r="D7" s="758"/>
      <c r="E7" s="758"/>
      <c r="F7" s="758"/>
      <c r="G7" s="758"/>
      <c r="H7" s="759"/>
    </row>
    <row r="8" spans="1:8" ht="12.75" x14ac:dyDescent="0.2">
      <c r="A8" s="538"/>
      <c r="B8" s="507" t="s">
        <v>400</v>
      </c>
      <c r="C8" s="378">
        <f t="shared" ref="C8:H10" si="1">+C4</f>
        <v>23</v>
      </c>
      <c r="D8" s="378">
        <f t="shared" si="1"/>
        <v>0</v>
      </c>
      <c r="E8" s="378">
        <f t="shared" si="1"/>
        <v>2</v>
      </c>
      <c r="F8" s="378">
        <f t="shared" si="1"/>
        <v>0</v>
      </c>
      <c r="G8" s="378">
        <f t="shared" si="1"/>
        <v>0</v>
      </c>
      <c r="H8" s="381">
        <f t="shared" si="1"/>
        <v>25</v>
      </c>
    </row>
    <row r="9" spans="1:8" ht="10.5" customHeight="1" x14ac:dyDescent="0.2">
      <c r="A9" s="538"/>
      <c r="B9" s="507" t="s">
        <v>401</v>
      </c>
      <c r="C9" s="378">
        <f t="shared" si="1"/>
        <v>23</v>
      </c>
      <c r="D9" s="378">
        <f t="shared" si="1"/>
        <v>0</v>
      </c>
      <c r="E9" s="378">
        <f t="shared" si="1"/>
        <v>2</v>
      </c>
      <c r="F9" s="378">
        <f t="shared" si="1"/>
        <v>0</v>
      </c>
      <c r="G9" s="378">
        <f t="shared" si="1"/>
        <v>0</v>
      </c>
      <c r="H9" s="381">
        <f t="shared" si="1"/>
        <v>25</v>
      </c>
    </row>
    <row r="10" spans="1:8" ht="13.5" thickBot="1" x14ac:dyDescent="0.25">
      <c r="A10" s="539"/>
      <c r="B10" s="540" t="s">
        <v>402</v>
      </c>
      <c r="C10" s="541">
        <f t="shared" si="1"/>
        <v>23</v>
      </c>
      <c r="D10" s="541">
        <f t="shared" si="1"/>
        <v>0</v>
      </c>
      <c r="E10" s="541">
        <f t="shared" si="1"/>
        <v>2</v>
      </c>
      <c r="F10" s="541">
        <f t="shared" si="1"/>
        <v>0</v>
      </c>
      <c r="G10" s="541">
        <f t="shared" si="1"/>
        <v>0</v>
      </c>
      <c r="H10" s="419">
        <f t="shared" si="1"/>
        <v>25</v>
      </c>
    </row>
  </sheetData>
  <mergeCells count="5">
    <mergeCell ref="A1:A2"/>
    <mergeCell ref="B1:B2"/>
    <mergeCell ref="C1:H1"/>
    <mergeCell ref="C3:H3"/>
    <mergeCell ref="C7:H7"/>
  </mergeCells>
  <phoneticPr fontId="17" type="noConversion"/>
  <pageMargins left="0.74803149606299213" right="0.74803149606299213" top="1.8503937007874016" bottom="0.98425196850393704" header="0.51181102362204722" footer="0.51181102362204722"/>
  <pageSetup paperSize="9" orientation="portrait" r:id="rId1"/>
  <headerFooter alignWithMargins="0">
    <oddHeader>&amp;C&amp;"Times New Roman,Félkövér"&amp;11
ELEKI KÖZÖS ÖNKORMÁNYZATI HIVATAL 
LÉTSZÁMADATA 2025. ÉV&amp;R&amp;"Times New Roman,Normál"4. melléklet a ......./20.....(.......) önkormányzati rendelethez
adatok E ft-ban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H113"/>
  <sheetViews>
    <sheetView view="pageLayout" topLeftCell="A7" workbookViewId="0">
      <selection activeCell="E11" sqref="E11"/>
    </sheetView>
  </sheetViews>
  <sheetFormatPr defaultColWidth="9.140625" defaultRowHeight="12.75" x14ac:dyDescent="0.2"/>
  <cols>
    <col min="1" max="1" width="4.85546875" style="13" customWidth="1"/>
    <col min="2" max="2" width="37" style="13" customWidth="1"/>
    <col min="3" max="3" width="14.85546875" style="327" customWidth="1"/>
    <col min="4" max="4" width="14.28515625" style="327" customWidth="1"/>
    <col min="5" max="5" width="11.28515625" style="327" customWidth="1"/>
    <col min="6" max="6" width="11.7109375" style="327" customWidth="1"/>
    <col min="7" max="7" width="9.140625" style="13"/>
    <col min="8" max="8" width="19.5703125" style="13" customWidth="1"/>
    <col min="9" max="9" width="12" style="13" customWidth="1"/>
    <col min="10" max="16384" width="9.140625" style="13"/>
  </cols>
  <sheetData>
    <row r="1" spans="1:8" x14ac:dyDescent="0.2">
      <c r="A1" s="410" t="s">
        <v>11</v>
      </c>
      <c r="B1" s="411" t="s">
        <v>12</v>
      </c>
      <c r="C1" s="520" t="s">
        <v>309</v>
      </c>
      <c r="D1" s="520" t="s">
        <v>310</v>
      </c>
      <c r="E1" s="402" t="s">
        <v>396</v>
      </c>
    </row>
    <row r="2" spans="1:8" x14ac:dyDescent="0.2">
      <c r="A2" s="760"/>
      <c r="B2" s="761"/>
      <c r="C2" s="761"/>
      <c r="D2" s="513"/>
      <c r="E2" s="414"/>
      <c r="G2" s="326"/>
      <c r="H2" s="76"/>
    </row>
    <row r="3" spans="1:8" x14ac:dyDescent="0.2">
      <c r="A3" s="413">
        <v>1</v>
      </c>
      <c r="B3" s="380"/>
      <c r="C3" s="514"/>
      <c r="D3" s="515"/>
      <c r="E3" s="493"/>
      <c r="G3" s="326"/>
      <c r="H3" s="76"/>
    </row>
    <row r="4" spans="1:8" x14ac:dyDescent="0.2">
      <c r="A4" s="413">
        <v>2</v>
      </c>
      <c r="B4" s="380"/>
      <c r="C4" s="514"/>
      <c r="D4" s="515"/>
      <c r="E4" s="382"/>
      <c r="G4" s="326"/>
      <c r="H4" s="76"/>
    </row>
    <row r="5" spans="1:8" x14ac:dyDescent="0.2">
      <c r="A5" s="413">
        <v>3</v>
      </c>
      <c r="B5" s="407"/>
      <c r="C5" s="514"/>
      <c r="D5" s="515"/>
      <c r="E5" s="421"/>
      <c r="G5" s="326"/>
      <c r="H5" s="76"/>
    </row>
    <row r="6" spans="1:8" ht="15.75" customHeight="1" x14ac:dyDescent="0.2">
      <c r="A6" s="413">
        <v>4</v>
      </c>
      <c r="B6" s="407"/>
      <c r="C6" s="514"/>
      <c r="D6" s="515"/>
      <c r="E6" s="421"/>
      <c r="G6" s="326"/>
      <c r="H6" s="76"/>
    </row>
    <row r="7" spans="1:8" x14ac:dyDescent="0.2">
      <c r="A7" s="413">
        <v>5</v>
      </c>
      <c r="B7" s="407"/>
      <c r="C7" s="514"/>
      <c r="D7" s="515"/>
      <c r="E7" s="422"/>
      <c r="G7" s="326"/>
      <c r="H7" s="76"/>
    </row>
    <row r="8" spans="1:8" x14ac:dyDescent="0.2">
      <c r="A8" s="413">
        <v>6</v>
      </c>
      <c r="B8" s="406"/>
      <c r="C8" s="516"/>
      <c r="D8" s="515"/>
      <c r="E8" s="422"/>
      <c r="G8" s="326"/>
      <c r="H8" s="76"/>
    </row>
    <row r="9" spans="1:8" x14ac:dyDescent="0.2">
      <c r="A9" s="413">
        <v>7</v>
      </c>
      <c r="B9" s="406"/>
      <c r="C9" s="516"/>
      <c r="D9" s="515"/>
      <c r="E9" s="521"/>
      <c r="G9" s="326"/>
      <c r="H9" s="76"/>
    </row>
    <row r="10" spans="1:8" x14ac:dyDescent="0.2">
      <c r="A10" s="413">
        <v>8</v>
      </c>
      <c r="B10" s="406"/>
      <c r="C10" s="517"/>
      <c r="D10" s="515"/>
      <c r="E10" s="421"/>
      <c r="G10" s="326"/>
      <c r="H10" s="76"/>
    </row>
    <row r="11" spans="1:8" x14ac:dyDescent="0.2">
      <c r="A11" s="384"/>
      <c r="B11" s="408" t="s">
        <v>13</v>
      </c>
      <c r="C11" s="518">
        <f>SUM(C2:C9)</f>
        <v>0</v>
      </c>
      <c r="D11" s="519">
        <f>SUM(D2:D9)</f>
        <v>0</v>
      </c>
      <c r="E11" s="381">
        <f>SUM(E2:E8)</f>
        <v>0</v>
      </c>
      <c r="G11" s="326"/>
      <c r="H11" s="76"/>
    </row>
    <row r="12" spans="1:8" x14ac:dyDescent="0.2">
      <c r="A12" s="762"/>
      <c r="B12" s="763"/>
      <c r="C12" s="763"/>
      <c r="D12" s="516"/>
      <c r="E12" s="383"/>
      <c r="G12" s="326"/>
      <c r="H12" s="76"/>
    </row>
    <row r="13" spans="1:8" x14ac:dyDescent="0.2">
      <c r="A13" s="415" t="s">
        <v>8</v>
      </c>
      <c r="B13" s="408" t="s">
        <v>14</v>
      </c>
      <c r="C13" s="514"/>
      <c r="D13" s="516"/>
      <c r="E13" s="382"/>
      <c r="G13" s="326"/>
      <c r="H13" s="76"/>
    </row>
    <row r="14" spans="1:8" x14ac:dyDescent="0.2">
      <c r="A14" s="384"/>
      <c r="B14" s="409"/>
      <c r="C14" s="514"/>
      <c r="D14" s="516"/>
      <c r="E14" s="403"/>
      <c r="G14" s="326"/>
      <c r="H14" s="76"/>
    </row>
    <row r="15" spans="1:8" x14ac:dyDescent="0.2">
      <c r="A15" s="384">
        <v>1</v>
      </c>
      <c r="B15" s="406"/>
      <c r="C15" s="514"/>
      <c r="D15" s="516"/>
      <c r="E15" s="382"/>
      <c r="G15" s="326"/>
      <c r="H15" s="76"/>
    </row>
    <row r="16" spans="1:8" x14ac:dyDescent="0.2">
      <c r="A16" s="384">
        <v>2</v>
      </c>
      <c r="B16" s="406"/>
      <c r="C16" s="514"/>
      <c r="D16" s="516"/>
      <c r="E16" s="403"/>
      <c r="G16" s="326"/>
      <c r="H16" s="76"/>
    </row>
    <row r="17" spans="1:8" x14ac:dyDescent="0.2">
      <c r="A17" s="384">
        <v>3</v>
      </c>
      <c r="B17" s="406"/>
      <c r="C17" s="515"/>
      <c r="D17" s="516"/>
      <c r="E17" s="403"/>
      <c r="G17" s="326"/>
      <c r="H17" s="76"/>
    </row>
    <row r="18" spans="1:8" x14ac:dyDescent="0.2">
      <c r="A18" s="384"/>
      <c r="B18" s="406"/>
      <c r="C18" s="514"/>
      <c r="D18" s="516"/>
      <c r="E18" s="403"/>
      <c r="G18" s="326"/>
      <c r="H18" s="76"/>
    </row>
    <row r="19" spans="1:8" x14ac:dyDescent="0.2">
      <c r="A19" s="384"/>
      <c r="B19" s="406"/>
      <c r="C19" s="514"/>
      <c r="D19" s="516"/>
      <c r="E19" s="521"/>
      <c r="G19" s="326"/>
      <c r="H19" s="76"/>
    </row>
    <row r="20" spans="1:8" x14ac:dyDescent="0.2">
      <c r="A20" s="384"/>
      <c r="B20" s="406"/>
      <c r="C20" s="514"/>
      <c r="D20" s="516"/>
      <c r="E20" s="521"/>
      <c r="G20" s="326"/>
      <c r="H20" s="76"/>
    </row>
    <row r="21" spans="1:8" x14ac:dyDescent="0.2">
      <c r="A21" s="762"/>
      <c r="B21" s="763"/>
      <c r="C21" s="763"/>
      <c r="D21" s="516"/>
      <c r="E21" s="382"/>
      <c r="F21" s="18"/>
    </row>
    <row r="22" spans="1:8" x14ac:dyDescent="0.2">
      <c r="A22" s="384"/>
      <c r="B22" s="408" t="s">
        <v>13</v>
      </c>
      <c r="C22" s="518">
        <f>SUM(C14:C20)</f>
        <v>0</v>
      </c>
      <c r="D22" s="519">
        <f>SUM(D14:D20)</f>
        <v>0</v>
      </c>
      <c r="E22" s="381">
        <f>SUM(E15:E21)</f>
        <v>0</v>
      </c>
      <c r="F22" s="18"/>
    </row>
    <row r="23" spans="1:8" ht="18" customHeight="1" thickBot="1" x14ac:dyDescent="0.25">
      <c r="A23" s="416"/>
      <c r="B23" s="417" t="s">
        <v>41</v>
      </c>
      <c r="C23" s="522">
        <f>C11+C22</f>
        <v>0</v>
      </c>
      <c r="D23" s="523">
        <f>D11+D22</f>
        <v>0</v>
      </c>
      <c r="E23" s="419">
        <f>E22+E11</f>
        <v>0</v>
      </c>
      <c r="F23" s="18"/>
    </row>
    <row r="24" spans="1:8" ht="18" customHeight="1" x14ac:dyDescent="0.2">
      <c r="A24" s="12"/>
      <c r="B24" s="12"/>
      <c r="C24" s="12"/>
      <c r="D24" s="12"/>
      <c r="E24" s="12"/>
      <c r="F24" s="18"/>
    </row>
    <row r="25" spans="1:8" x14ac:dyDescent="0.2">
      <c r="A25" s="12"/>
      <c r="B25" s="23"/>
      <c r="C25" s="17"/>
      <c r="D25" s="17"/>
      <c r="E25" s="12"/>
      <c r="F25" s="18"/>
    </row>
    <row r="26" spans="1:8" x14ac:dyDescent="0.2">
      <c r="A26" s="12"/>
      <c r="B26" s="23"/>
      <c r="C26" s="17"/>
      <c r="D26" s="17"/>
      <c r="E26" s="12"/>
      <c r="F26" s="18"/>
    </row>
    <row r="27" spans="1:8" x14ac:dyDescent="0.2">
      <c r="A27" s="24"/>
      <c r="B27" s="328"/>
      <c r="C27" s="20"/>
      <c r="D27" s="20"/>
      <c r="E27" s="20"/>
      <c r="F27" s="20"/>
    </row>
    <row r="28" spans="1:8" x14ac:dyDescent="0.2">
      <c r="A28" s="24"/>
      <c r="B28" s="329"/>
      <c r="C28" s="20"/>
      <c r="D28" s="20"/>
      <c r="E28" s="20"/>
      <c r="F28" s="21"/>
    </row>
    <row r="29" spans="1:8" x14ac:dyDescent="0.2">
      <c r="A29" s="12"/>
      <c r="B29" s="12"/>
      <c r="C29" s="22"/>
      <c r="D29" s="22"/>
      <c r="E29" s="22"/>
      <c r="F29" s="18"/>
    </row>
    <row r="30" spans="1:8" x14ac:dyDescent="0.2">
      <c r="A30" s="24"/>
      <c r="B30" s="12"/>
      <c r="C30" s="22"/>
      <c r="D30" s="22"/>
      <c r="E30" s="22"/>
      <c r="F30" s="22"/>
    </row>
    <row r="31" spans="1:8" x14ac:dyDescent="0.2">
      <c r="A31" s="12"/>
      <c r="B31" s="12"/>
      <c r="C31" s="22"/>
      <c r="D31" s="22"/>
      <c r="E31" s="22"/>
      <c r="F31" s="22"/>
    </row>
    <row r="32" spans="1:8" x14ac:dyDescent="0.2">
      <c r="A32" s="12"/>
      <c r="B32" s="12"/>
      <c r="C32" s="22"/>
      <c r="D32" s="22"/>
      <c r="E32" s="22"/>
      <c r="F32" s="22"/>
    </row>
    <row r="33" spans="1:6" x14ac:dyDescent="0.2">
      <c r="A33" s="12"/>
      <c r="B33" s="12"/>
      <c r="C33" s="22"/>
      <c r="D33" s="22"/>
      <c r="E33" s="22"/>
      <c r="F33" s="22"/>
    </row>
    <row r="34" spans="1:6" x14ac:dyDescent="0.2">
      <c r="A34" s="24"/>
      <c r="B34" s="12"/>
      <c r="C34" s="22"/>
      <c r="D34" s="22"/>
      <c r="E34" s="22"/>
      <c r="F34" s="22"/>
    </row>
    <row r="35" spans="1:6" x14ac:dyDescent="0.2">
      <c r="A35" s="12"/>
      <c r="B35" s="330"/>
      <c r="C35" s="20"/>
      <c r="D35" s="20"/>
      <c r="E35" s="20"/>
      <c r="F35" s="21"/>
    </row>
    <row r="36" spans="1:6" x14ac:dyDescent="0.2">
      <c r="A36" s="12"/>
      <c r="B36" s="12"/>
      <c r="C36" s="22"/>
      <c r="D36" s="22"/>
      <c r="E36" s="22"/>
      <c r="F36" s="18"/>
    </row>
    <row r="37" spans="1:6" x14ac:dyDescent="0.2">
      <c r="A37" s="12"/>
      <c r="B37" s="330"/>
      <c r="C37" s="17"/>
      <c r="D37" s="17"/>
      <c r="E37" s="17"/>
      <c r="F37" s="18"/>
    </row>
    <row r="38" spans="1:6" x14ac:dyDescent="0.2">
      <c r="A38" s="12"/>
      <c r="B38" s="12"/>
      <c r="C38" s="12"/>
      <c r="D38" s="12"/>
      <c r="E38" s="12"/>
      <c r="F38" s="18"/>
    </row>
    <row r="39" spans="1:6" x14ac:dyDescent="0.2">
      <c r="A39" s="12"/>
      <c r="B39" s="12"/>
      <c r="C39" s="12"/>
      <c r="D39" s="12"/>
      <c r="E39" s="12"/>
      <c r="F39" s="18"/>
    </row>
    <row r="40" spans="1:6" x14ac:dyDescent="0.2">
      <c r="A40" s="12"/>
      <c r="B40" s="12"/>
      <c r="C40" s="12"/>
      <c r="D40" s="12"/>
      <c r="E40" s="12"/>
      <c r="F40" s="21"/>
    </row>
    <row r="41" spans="1:6" x14ac:dyDescent="0.2">
      <c r="A41" s="12"/>
      <c r="B41" s="12"/>
      <c r="C41" s="12"/>
      <c r="D41" s="12"/>
      <c r="E41" s="12"/>
      <c r="F41" s="18"/>
    </row>
    <row r="42" spans="1:6" x14ac:dyDescent="0.2">
      <c r="A42" s="12"/>
      <c r="B42" s="12"/>
      <c r="C42" s="12"/>
      <c r="D42" s="12"/>
      <c r="E42" s="12"/>
      <c r="F42" s="18"/>
    </row>
    <row r="43" spans="1:6" x14ac:dyDescent="0.2">
      <c r="A43" s="12"/>
      <c r="B43" s="17"/>
      <c r="C43" s="17"/>
      <c r="D43" s="17"/>
      <c r="E43" s="17"/>
      <c r="F43" s="18"/>
    </row>
    <row r="44" spans="1:6" x14ac:dyDescent="0.2">
      <c r="A44" s="24"/>
      <c r="B44" s="23"/>
      <c r="C44" s="23"/>
      <c r="D44" s="23"/>
      <c r="F44" s="18"/>
    </row>
    <row r="45" spans="1:6" x14ac:dyDescent="0.2">
      <c r="A45" s="24"/>
      <c r="B45" s="24"/>
      <c r="C45" s="24"/>
      <c r="D45" s="24"/>
      <c r="F45" s="18"/>
    </row>
    <row r="46" spans="1:6" x14ac:dyDescent="0.2">
      <c r="A46" s="24"/>
      <c r="B46" s="331"/>
      <c r="C46" s="24"/>
      <c r="D46" s="24"/>
      <c r="F46" s="18"/>
    </row>
    <row r="47" spans="1:6" x14ac:dyDescent="0.2">
      <c r="B47" s="24"/>
      <c r="C47" s="23"/>
      <c r="D47" s="23"/>
      <c r="E47" s="21"/>
      <c r="F47" s="18"/>
    </row>
    <row r="48" spans="1:6" x14ac:dyDescent="0.2">
      <c r="A48" s="332"/>
      <c r="B48" s="24"/>
      <c r="C48" s="23"/>
      <c r="D48" s="23"/>
      <c r="E48" s="24"/>
      <c r="F48" s="18"/>
    </row>
    <row r="49" spans="1:6" x14ac:dyDescent="0.2">
      <c r="A49" s="332"/>
      <c r="B49" s="24"/>
      <c r="C49" s="23"/>
      <c r="D49" s="23"/>
      <c r="E49" s="24"/>
      <c r="F49" s="18"/>
    </row>
    <row r="50" spans="1:6" x14ac:dyDescent="0.2">
      <c r="A50" s="332"/>
      <c r="B50" s="24"/>
      <c r="C50" s="23"/>
      <c r="D50" s="23"/>
      <c r="E50" s="23"/>
      <c r="F50" s="18"/>
    </row>
    <row r="51" spans="1:6" x14ac:dyDescent="0.2">
      <c r="A51" s="332"/>
      <c r="B51" s="24"/>
      <c r="C51" s="24"/>
      <c r="D51" s="24"/>
      <c r="E51" s="24"/>
      <c r="F51" s="21"/>
    </row>
    <row r="52" spans="1:6" x14ac:dyDescent="0.2">
      <c r="A52" s="332"/>
      <c r="B52" s="24"/>
      <c r="C52" s="23"/>
      <c r="D52" s="23"/>
      <c r="E52" s="24"/>
      <c r="F52" s="21"/>
    </row>
    <row r="53" spans="1:6" x14ac:dyDescent="0.2">
      <c r="A53" s="332"/>
      <c r="B53" s="24"/>
      <c r="C53" s="23"/>
      <c r="D53" s="23"/>
      <c r="E53" s="24"/>
      <c r="F53" s="21"/>
    </row>
    <row r="54" spans="1:6" x14ac:dyDescent="0.2">
      <c r="A54" s="332"/>
      <c r="B54" s="24"/>
      <c r="C54" s="23"/>
      <c r="D54" s="23"/>
      <c r="E54" s="22"/>
      <c r="F54" s="333"/>
    </row>
    <row r="55" spans="1:6" x14ac:dyDescent="0.2">
      <c r="A55" s="327"/>
      <c r="B55" s="24"/>
      <c r="C55" s="24"/>
      <c r="D55" s="24"/>
      <c r="E55" s="22"/>
      <c r="F55" s="333"/>
    </row>
    <row r="56" spans="1:6" x14ac:dyDescent="0.2">
      <c r="A56" s="332"/>
      <c r="B56" s="12"/>
      <c r="C56" s="12"/>
      <c r="D56" s="12"/>
      <c r="E56" s="22"/>
      <c r="F56" s="333"/>
    </row>
    <row r="57" spans="1:6" x14ac:dyDescent="0.2">
      <c r="A57" s="332"/>
      <c r="B57" s="12"/>
      <c r="C57" s="17"/>
      <c r="D57" s="17"/>
      <c r="E57" s="12"/>
      <c r="F57" s="9"/>
    </row>
    <row r="58" spans="1:6" x14ac:dyDescent="0.2">
      <c r="A58" s="22"/>
      <c r="B58" s="17"/>
      <c r="C58" s="17"/>
      <c r="D58" s="17"/>
      <c r="E58" s="12"/>
      <c r="F58" s="9"/>
    </row>
    <row r="59" spans="1:6" x14ac:dyDescent="0.2">
      <c r="A59" s="12"/>
      <c r="B59" s="12"/>
      <c r="C59" s="12"/>
      <c r="D59" s="12"/>
      <c r="E59" s="12"/>
      <c r="F59" s="9"/>
    </row>
    <row r="60" spans="1:6" x14ac:dyDescent="0.2">
      <c r="A60" s="334"/>
      <c r="B60" s="335"/>
      <c r="C60" s="335"/>
      <c r="D60" s="335"/>
      <c r="E60" s="17"/>
      <c r="F60" s="9"/>
    </row>
    <row r="61" spans="1:6" x14ac:dyDescent="0.2">
      <c r="A61" s="334"/>
      <c r="B61" s="335"/>
      <c r="C61" s="334"/>
      <c r="D61" s="334"/>
      <c r="E61" s="17"/>
      <c r="F61" s="9"/>
    </row>
    <row r="62" spans="1:6" x14ac:dyDescent="0.2">
      <c r="A62" s="12"/>
      <c r="B62" s="12"/>
      <c r="C62" s="12"/>
      <c r="D62" s="12"/>
      <c r="E62" s="12"/>
      <c r="F62" s="333"/>
    </row>
    <row r="63" spans="1:6" x14ac:dyDescent="0.2">
      <c r="A63" s="12"/>
      <c r="B63" s="12"/>
      <c r="C63" s="12"/>
      <c r="D63" s="12"/>
      <c r="E63" s="17"/>
      <c r="F63" s="9"/>
    </row>
    <row r="64" spans="1:6" x14ac:dyDescent="0.2">
      <c r="A64" s="12"/>
      <c r="B64" s="12"/>
      <c r="C64" s="12"/>
      <c r="D64" s="12"/>
      <c r="E64" s="12"/>
      <c r="F64" s="336"/>
    </row>
    <row r="65" spans="1:6" x14ac:dyDescent="0.2">
      <c r="A65" s="12"/>
      <c r="B65" s="12"/>
      <c r="C65" s="12"/>
      <c r="D65" s="12"/>
      <c r="E65" s="12"/>
      <c r="F65" s="9"/>
    </row>
    <row r="66" spans="1:6" x14ac:dyDescent="0.2">
      <c r="A66" s="12"/>
      <c r="B66" s="12"/>
      <c r="C66" s="12"/>
      <c r="D66" s="12"/>
      <c r="E66" s="12"/>
      <c r="F66" s="9"/>
    </row>
    <row r="67" spans="1:6" x14ac:dyDescent="0.2">
      <c r="A67" s="12"/>
      <c r="B67" s="12"/>
      <c r="C67" s="12"/>
      <c r="D67" s="12"/>
      <c r="E67" s="12"/>
      <c r="F67" s="22"/>
    </row>
    <row r="68" spans="1:6" x14ac:dyDescent="0.2">
      <c r="A68" s="12"/>
      <c r="B68" s="12"/>
      <c r="C68" s="12"/>
      <c r="D68" s="12"/>
      <c r="E68" s="12"/>
      <c r="F68" s="12"/>
    </row>
    <row r="69" spans="1:6" x14ac:dyDescent="0.2">
      <c r="A69" s="12"/>
      <c r="B69" s="12"/>
      <c r="C69" s="12"/>
      <c r="D69" s="12"/>
      <c r="E69" s="12"/>
      <c r="F69" s="12"/>
    </row>
    <row r="70" spans="1:6" x14ac:dyDescent="0.2">
      <c r="A70" s="12"/>
      <c r="B70" s="12"/>
      <c r="C70" s="12"/>
      <c r="D70" s="12"/>
      <c r="E70" s="12"/>
      <c r="F70" s="12"/>
    </row>
    <row r="71" spans="1:6" x14ac:dyDescent="0.2">
      <c r="A71" s="12"/>
      <c r="B71" s="12"/>
      <c r="C71" s="12"/>
      <c r="D71" s="12"/>
      <c r="E71" s="12"/>
      <c r="F71" s="12"/>
    </row>
    <row r="72" spans="1:6" x14ac:dyDescent="0.2">
      <c r="A72" s="12"/>
      <c r="B72" s="12"/>
      <c r="C72" s="12"/>
      <c r="D72" s="12"/>
      <c r="E72" s="12"/>
      <c r="F72" s="12"/>
    </row>
    <row r="73" spans="1:6" x14ac:dyDescent="0.2">
      <c r="A73" s="12"/>
      <c r="B73" s="12"/>
      <c r="C73" s="12"/>
      <c r="D73" s="12"/>
      <c r="E73" s="12"/>
      <c r="F73" s="12"/>
    </row>
    <row r="74" spans="1:6" x14ac:dyDescent="0.2">
      <c r="A74" s="12"/>
      <c r="B74" s="12"/>
      <c r="C74" s="12"/>
      <c r="D74" s="12"/>
      <c r="E74" s="12"/>
      <c r="F74" s="12"/>
    </row>
    <row r="75" spans="1:6" x14ac:dyDescent="0.2">
      <c r="A75" s="12"/>
      <c r="B75" s="12"/>
      <c r="C75" s="12"/>
      <c r="D75" s="12"/>
      <c r="E75" s="12"/>
      <c r="F75" s="12"/>
    </row>
    <row r="76" spans="1:6" x14ac:dyDescent="0.2">
      <c r="A76" s="12"/>
      <c r="B76" s="12"/>
      <c r="C76" s="12"/>
      <c r="D76" s="12"/>
      <c r="E76" s="12"/>
      <c r="F76" s="12"/>
    </row>
    <row r="77" spans="1:6" x14ac:dyDescent="0.2">
      <c r="C77" s="13"/>
      <c r="D77" s="13"/>
      <c r="E77" s="12"/>
      <c r="F77" s="13"/>
    </row>
    <row r="78" spans="1:6" x14ac:dyDescent="0.2">
      <c r="C78" s="13"/>
      <c r="D78" s="13"/>
      <c r="E78" s="12"/>
      <c r="F78" s="13"/>
    </row>
    <row r="79" spans="1:6" x14ac:dyDescent="0.2">
      <c r="C79" s="13"/>
      <c r="D79" s="13"/>
      <c r="E79" s="12"/>
      <c r="F79" s="13"/>
    </row>
    <row r="80" spans="1:6" x14ac:dyDescent="0.2">
      <c r="C80" s="13"/>
      <c r="D80" s="13"/>
      <c r="E80" s="13"/>
      <c r="F80" s="13"/>
    </row>
    <row r="81" s="13" customFormat="1" x14ac:dyDescent="0.2"/>
    <row r="82" s="13" customFormat="1" x14ac:dyDescent="0.2"/>
    <row r="83" s="13" customFormat="1" x14ac:dyDescent="0.2"/>
    <row r="84" s="13" customFormat="1" x14ac:dyDescent="0.2"/>
    <row r="85" s="13" customFormat="1" x14ac:dyDescent="0.2"/>
    <row r="86" s="13" customFormat="1" x14ac:dyDescent="0.2"/>
    <row r="87" s="13" customFormat="1" x14ac:dyDescent="0.2"/>
    <row r="88" s="13" customFormat="1" x14ac:dyDescent="0.2"/>
    <row r="89" s="13" customFormat="1" x14ac:dyDescent="0.2"/>
    <row r="90" s="13" customFormat="1" x14ac:dyDescent="0.2"/>
    <row r="91" s="13" customFormat="1" x14ac:dyDescent="0.2"/>
    <row r="92" s="13" customFormat="1" x14ac:dyDescent="0.2"/>
    <row r="93" s="13" customFormat="1" x14ac:dyDescent="0.2"/>
    <row r="94" s="13" customFormat="1" x14ac:dyDescent="0.2"/>
    <row r="95" s="13" customFormat="1" x14ac:dyDescent="0.2"/>
    <row r="96" s="13" customFormat="1" x14ac:dyDescent="0.2"/>
    <row r="97" spans="3:6" x14ac:dyDescent="0.2">
      <c r="C97" s="13"/>
      <c r="D97" s="13"/>
      <c r="E97" s="13"/>
      <c r="F97" s="13"/>
    </row>
    <row r="98" spans="3:6" x14ac:dyDescent="0.2">
      <c r="C98" s="13"/>
      <c r="D98" s="13"/>
      <c r="E98" s="13"/>
      <c r="F98" s="13"/>
    </row>
    <row r="99" spans="3:6" x14ac:dyDescent="0.2">
      <c r="C99" s="13"/>
      <c r="D99" s="13"/>
      <c r="E99" s="13"/>
      <c r="F99" s="13"/>
    </row>
    <row r="100" spans="3:6" x14ac:dyDescent="0.2">
      <c r="C100" s="13"/>
      <c r="D100" s="13"/>
      <c r="E100" s="13"/>
      <c r="F100" s="13"/>
    </row>
    <row r="101" spans="3:6" x14ac:dyDescent="0.2">
      <c r="C101" s="13"/>
      <c r="D101" s="13"/>
      <c r="E101" s="13"/>
      <c r="F101" s="13"/>
    </row>
    <row r="102" spans="3:6" x14ac:dyDescent="0.2">
      <c r="C102" s="13"/>
      <c r="D102" s="13"/>
      <c r="E102" s="13"/>
      <c r="F102" s="13"/>
    </row>
    <row r="103" spans="3:6" x14ac:dyDescent="0.2">
      <c r="C103" s="13"/>
      <c r="D103" s="13"/>
      <c r="E103" s="13"/>
      <c r="F103" s="13"/>
    </row>
    <row r="104" spans="3:6" x14ac:dyDescent="0.2">
      <c r="C104" s="13"/>
      <c r="D104" s="13"/>
      <c r="E104" s="13"/>
      <c r="F104" s="13"/>
    </row>
    <row r="105" spans="3:6" x14ac:dyDescent="0.2">
      <c r="C105" s="13"/>
      <c r="D105" s="13"/>
      <c r="E105" s="13"/>
      <c r="F105" s="13"/>
    </row>
    <row r="106" spans="3:6" x14ac:dyDescent="0.2">
      <c r="C106" s="13"/>
      <c r="D106" s="13"/>
      <c r="E106" s="13"/>
      <c r="F106" s="13"/>
    </row>
    <row r="107" spans="3:6" x14ac:dyDescent="0.2">
      <c r="C107" s="13"/>
      <c r="D107" s="13"/>
      <c r="E107" s="13"/>
      <c r="F107" s="13"/>
    </row>
    <row r="108" spans="3:6" x14ac:dyDescent="0.2">
      <c r="C108" s="13"/>
      <c r="D108" s="13"/>
      <c r="E108" s="13"/>
      <c r="F108" s="13"/>
    </row>
    <row r="109" spans="3:6" x14ac:dyDescent="0.2">
      <c r="C109" s="13"/>
      <c r="D109" s="13"/>
      <c r="E109" s="13"/>
      <c r="F109" s="13"/>
    </row>
    <row r="110" spans="3:6" x14ac:dyDescent="0.2">
      <c r="E110" s="13"/>
      <c r="F110" s="13"/>
    </row>
    <row r="111" spans="3:6" x14ac:dyDescent="0.2">
      <c r="E111" s="13"/>
      <c r="F111" s="13"/>
    </row>
    <row r="112" spans="3:6" x14ac:dyDescent="0.2">
      <c r="E112" s="13"/>
      <c r="F112" s="13"/>
    </row>
    <row r="113" spans="6:6" x14ac:dyDescent="0.2">
      <c r="F113" s="13"/>
    </row>
  </sheetData>
  <mergeCells count="3">
    <mergeCell ref="A2:C2"/>
    <mergeCell ref="A12:C12"/>
    <mergeCell ref="A21:C21"/>
  </mergeCells>
  <phoneticPr fontId="17" type="noConversion"/>
  <pageMargins left="0.74803149606299213" right="0.74803149606299213" top="1.8503937007874016" bottom="0.98425196850393704" header="0.51181102362204722" footer="0.51181102362204722"/>
  <pageSetup paperSize="9" orientation="portrait" r:id="rId1"/>
  <headerFooter alignWithMargins="0">
    <oddHeader>&amp;C&amp;"Times New Roman,Félkövér"&amp;11
ELEKI KÖZÖS ÖNKORMÁNYZATI HIVATAL 
BERUHÁZÁSI ÉS FELÚJÍTÁSI KIADÁSAI
2025. ÉV&amp;R&amp;"Times New Roman,Normál"5. melléklet a ......./20.....(.......) önkormányzati rendelethez
adatok E ft-ban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5</vt:i4>
      </vt:variant>
    </vt:vector>
  </HeadingPairs>
  <TitlesOfParts>
    <vt:vector size="22" baseType="lpstr">
      <vt:lpstr>1 melléklet</vt:lpstr>
      <vt:lpstr>2 melléklet</vt:lpstr>
      <vt:lpstr>2A melléklet</vt:lpstr>
      <vt:lpstr>2B melléklet </vt:lpstr>
      <vt:lpstr>3 melléklet</vt:lpstr>
      <vt:lpstr>3A melléklet</vt:lpstr>
      <vt:lpstr>3B melléklet </vt:lpstr>
      <vt:lpstr>4 melléklet</vt:lpstr>
      <vt:lpstr>5 melléklet</vt:lpstr>
      <vt:lpstr>6 melléklet</vt:lpstr>
      <vt:lpstr>8 melléklet</vt:lpstr>
      <vt:lpstr>9 melléklet</vt:lpstr>
      <vt:lpstr>10 melléklet</vt:lpstr>
      <vt:lpstr>11 melléklet</vt:lpstr>
      <vt:lpstr>12 melléklet</vt:lpstr>
      <vt:lpstr>13 melléklet</vt:lpstr>
      <vt:lpstr>14 melléklet</vt:lpstr>
      <vt:lpstr>'1 melléklet'!Nyomtatási_terület</vt:lpstr>
      <vt:lpstr>'2 melléklet'!Nyomtatási_terület</vt:lpstr>
      <vt:lpstr>'2A melléklet'!Nyomtatási_terület</vt:lpstr>
      <vt:lpstr>'3A melléklet'!Nyomtatási_terület</vt:lpstr>
      <vt:lpstr>'4 melléklet'!Nyomtatási_terület</vt:lpstr>
    </vt:vector>
  </TitlesOfParts>
  <Company>Polgármesteri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Vésztő</dc:creator>
  <cp:lastModifiedBy>Piroska</cp:lastModifiedBy>
  <cp:lastPrinted>2025-12-09T07:43:08Z</cp:lastPrinted>
  <dcterms:created xsi:type="dcterms:W3CDTF">2010-10-19T08:05:21Z</dcterms:created>
  <dcterms:modified xsi:type="dcterms:W3CDTF">2025-12-09T07:43:11Z</dcterms:modified>
</cp:coreProperties>
</file>